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beiten\Sammlung\"/>
    </mc:Choice>
  </mc:AlternateContent>
  <bookViews>
    <workbookView xWindow="121494" yWindow="0" windowWidth="17832" windowHeight="6360"/>
  </bookViews>
  <sheets>
    <sheet name="Mein Geld" sheetId="1" r:id="rId1"/>
    <sheet name="OF" sheetId="5" state="hidden" r:id="rId2"/>
    <sheet name="Anlagen A-E" sheetId="3" state="hidden" r:id="rId3"/>
    <sheet name="Anlage G" sheetId="4" state="hidden" r:id="rId4"/>
  </sheets>
  <definedNames>
    <definedName name="Entgeltgruppen">'Anlagen A-E'!$A$1:$A$48</definedName>
    <definedName name="West_oder_Ost?">'Anlagen A-E'!$I$1</definedName>
    <definedName name="Z_DA5040D1_FB9E_4B9B_A34F_8C9AAC669D8E_.wvu.PrintArea" localSheetId="0" hidden="1">'Mein Geld'!$A$1:$I$8</definedName>
  </definedNames>
  <calcPr calcId="152511"/>
  <customWorkbookViews>
    <customWorkbookView name="Werte" guid="{DA5040D1-FB9E-4B9B-A34F-8C9AAC669D8E}" includeHiddenRowCol="0" maximized="1" xWindow="212" yWindow="-16" windowWidth="3004" windowHeight="183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5" l="1"/>
  <c r="A12" i="1" s="1"/>
  <c r="B13" i="5"/>
  <c r="B6" i="5"/>
  <c r="B11" i="1" s="1"/>
  <c r="B3" i="5"/>
  <c r="A7" i="1" s="1"/>
  <c r="D19" i="1"/>
  <c r="B20" i="5"/>
  <c r="D18" i="1"/>
  <c r="B15" i="5"/>
  <c r="B11" i="5"/>
  <c r="A17" i="1" s="1"/>
  <c r="B18" i="5"/>
  <c r="B19" i="1" s="1"/>
  <c r="B22" i="5"/>
  <c r="A22" i="1" s="1"/>
  <c r="B31" i="5"/>
  <c r="A24" i="1" s="1"/>
  <c r="B33" i="5"/>
  <c r="D24" i="1" s="1"/>
  <c r="A49" i="3" l="1"/>
  <c r="H109" i="4" l="1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E58" i="4"/>
  <c r="H58" i="4" s="1"/>
  <c r="D58" i="4"/>
  <c r="G58" i="4" s="1"/>
  <c r="C58" i="4"/>
  <c r="F58" i="4" s="1"/>
  <c r="H57" i="4"/>
  <c r="F57" i="4"/>
  <c r="E57" i="4"/>
  <c r="I57" i="4" s="1"/>
  <c r="D57" i="4"/>
  <c r="G57" i="4" s="1"/>
  <c r="C57" i="4"/>
  <c r="G56" i="4"/>
  <c r="E56" i="4"/>
  <c r="I56" i="4" s="1"/>
  <c r="D56" i="4"/>
  <c r="C56" i="4"/>
  <c r="F56" i="4" s="1"/>
  <c r="H55" i="4"/>
  <c r="F55" i="4"/>
  <c r="E55" i="4"/>
  <c r="I55" i="4" s="1"/>
  <c r="D55" i="4"/>
  <c r="G55" i="4" s="1"/>
  <c r="C55" i="4"/>
  <c r="G54" i="4"/>
  <c r="E54" i="4"/>
  <c r="H54" i="4" s="1"/>
  <c r="D54" i="4"/>
  <c r="C54" i="4"/>
  <c r="F54" i="4" s="1"/>
  <c r="H53" i="4"/>
  <c r="F53" i="4"/>
  <c r="E53" i="4"/>
  <c r="I53" i="4" s="1"/>
  <c r="D53" i="4"/>
  <c r="G53" i="4" s="1"/>
  <c r="C53" i="4"/>
  <c r="G52" i="4"/>
  <c r="E52" i="4"/>
  <c r="I52" i="4" s="1"/>
  <c r="D52" i="4"/>
  <c r="C52" i="4"/>
  <c r="F52" i="4" s="1"/>
  <c r="H51" i="4"/>
  <c r="F51" i="4"/>
  <c r="E51" i="4"/>
  <c r="I51" i="4" s="1"/>
  <c r="D51" i="4"/>
  <c r="G51" i="4" s="1"/>
  <c r="C51" i="4"/>
  <c r="G50" i="4"/>
  <c r="E50" i="4"/>
  <c r="H50" i="4" s="1"/>
  <c r="D50" i="4"/>
  <c r="C50" i="4"/>
  <c r="F50" i="4" s="1"/>
  <c r="H49" i="4"/>
  <c r="F49" i="4"/>
  <c r="E49" i="4"/>
  <c r="I49" i="4" s="1"/>
  <c r="D49" i="4"/>
  <c r="G49" i="4" s="1"/>
  <c r="C49" i="4"/>
  <c r="G48" i="4"/>
  <c r="E48" i="4"/>
  <c r="I48" i="4" s="1"/>
  <c r="D48" i="4"/>
  <c r="C48" i="4"/>
  <c r="F48" i="4" s="1"/>
  <c r="H47" i="4"/>
  <c r="F47" i="4"/>
  <c r="E47" i="4"/>
  <c r="I47" i="4" s="1"/>
  <c r="D47" i="4"/>
  <c r="G47" i="4" s="1"/>
  <c r="C47" i="4"/>
  <c r="G46" i="4"/>
  <c r="E46" i="4"/>
  <c r="H46" i="4" s="1"/>
  <c r="D46" i="4"/>
  <c r="C46" i="4"/>
  <c r="F46" i="4" s="1"/>
  <c r="H45" i="4"/>
  <c r="F45" i="4"/>
  <c r="E45" i="4"/>
  <c r="I45" i="4" s="1"/>
  <c r="D45" i="4"/>
  <c r="G45" i="4" s="1"/>
  <c r="C45" i="4"/>
  <c r="G44" i="4"/>
  <c r="E44" i="4"/>
  <c r="I44" i="4" s="1"/>
  <c r="D44" i="4"/>
  <c r="C44" i="4"/>
  <c r="F44" i="4" s="1"/>
  <c r="H43" i="4"/>
  <c r="F43" i="4"/>
  <c r="E43" i="4"/>
  <c r="I43" i="4" s="1"/>
  <c r="D43" i="4"/>
  <c r="G43" i="4" s="1"/>
  <c r="C43" i="4"/>
  <c r="G42" i="4"/>
  <c r="E42" i="4"/>
  <c r="H42" i="4" s="1"/>
  <c r="D42" i="4"/>
  <c r="C42" i="4"/>
  <c r="F42" i="4" s="1"/>
  <c r="H38" i="4"/>
  <c r="F38" i="4"/>
  <c r="E38" i="4"/>
  <c r="I38" i="4" s="1"/>
  <c r="D38" i="4"/>
  <c r="G38" i="4" s="1"/>
  <c r="C38" i="4"/>
  <c r="G37" i="4"/>
  <c r="E37" i="4"/>
  <c r="I37" i="4" s="1"/>
  <c r="D37" i="4"/>
  <c r="C37" i="4"/>
  <c r="F37" i="4" s="1"/>
  <c r="H36" i="4"/>
  <c r="F36" i="4"/>
  <c r="E36" i="4"/>
  <c r="I36" i="4" s="1"/>
  <c r="D36" i="4"/>
  <c r="G36" i="4" s="1"/>
  <c r="C36" i="4"/>
  <c r="G35" i="4"/>
  <c r="E35" i="4"/>
  <c r="H35" i="4" s="1"/>
  <c r="D35" i="4"/>
  <c r="C35" i="4"/>
  <c r="F35" i="4" s="1"/>
  <c r="H34" i="4"/>
  <c r="F34" i="4"/>
  <c r="E34" i="4"/>
  <c r="I34" i="4" s="1"/>
  <c r="D34" i="4"/>
  <c r="G34" i="4" s="1"/>
  <c r="C34" i="4"/>
  <c r="G33" i="4"/>
  <c r="E33" i="4"/>
  <c r="I33" i="4" s="1"/>
  <c r="D33" i="4"/>
  <c r="C33" i="4"/>
  <c r="F33" i="4" s="1"/>
  <c r="H32" i="4"/>
  <c r="F32" i="4"/>
  <c r="E32" i="4"/>
  <c r="I32" i="4" s="1"/>
  <c r="D32" i="4"/>
  <c r="G32" i="4" s="1"/>
  <c r="C32" i="4"/>
  <c r="G31" i="4"/>
  <c r="E31" i="4"/>
  <c r="H31" i="4" s="1"/>
  <c r="D31" i="4"/>
  <c r="C31" i="4"/>
  <c r="F31" i="4" s="1"/>
  <c r="H30" i="4"/>
  <c r="F30" i="4"/>
  <c r="E30" i="4"/>
  <c r="I30" i="4" s="1"/>
  <c r="D30" i="4"/>
  <c r="G30" i="4" s="1"/>
  <c r="C30" i="4"/>
  <c r="G29" i="4"/>
  <c r="E29" i="4"/>
  <c r="I29" i="4" s="1"/>
  <c r="D29" i="4"/>
  <c r="C29" i="4"/>
  <c r="F29" i="4" s="1"/>
  <c r="H28" i="4"/>
  <c r="F28" i="4"/>
  <c r="E28" i="4"/>
  <c r="I28" i="4" s="1"/>
  <c r="D28" i="4"/>
  <c r="G28" i="4" s="1"/>
  <c r="C28" i="4"/>
  <c r="G27" i="4"/>
  <c r="E27" i="4"/>
  <c r="H27" i="4" s="1"/>
  <c r="D27" i="4"/>
  <c r="C27" i="4"/>
  <c r="F27" i="4" s="1"/>
  <c r="H22" i="4"/>
  <c r="F22" i="4"/>
  <c r="E22" i="4"/>
  <c r="I22" i="4" s="1"/>
  <c r="D22" i="4"/>
  <c r="G22" i="4" s="1"/>
  <c r="C22" i="4"/>
  <c r="G21" i="4"/>
  <c r="E21" i="4"/>
  <c r="I21" i="4" s="1"/>
  <c r="D21" i="4"/>
  <c r="C21" i="4"/>
  <c r="F21" i="4" s="1"/>
  <c r="H20" i="4"/>
  <c r="F20" i="4"/>
  <c r="E20" i="4"/>
  <c r="I20" i="4" s="1"/>
  <c r="D20" i="4"/>
  <c r="G20" i="4" s="1"/>
  <c r="C20" i="4"/>
  <c r="G19" i="4"/>
  <c r="E19" i="4"/>
  <c r="H19" i="4" s="1"/>
  <c r="D19" i="4"/>
  <c r="C19" i="4"/>
  <c r="F19" i="4" s="1"/>
  <c r="H18" i="4"/>
  <c r="F18" i="4"/>
  <c r="E18" i="4"/>
  <c r="I18" i="4" s="1"/>
  <c r="D18" i="4"/>
  <c r="G18" i="4" s="1"/>
  <c r="C18" i="4"/>
  <c r="G17" i="4"/>
  <c r="E17" i="4"/>
  <c r="I17" i="4" s="1"/>
  <c r="D17" i="4"/>
  <c r="C17" i="4"/>
  <c r="F17" i="4" s="1"/>
  <c r="H16" i="4"/>
  <c r="F16" i="4"/>
  <c r="E16" i="4"/>
  <c r="I16" i="4" s="1"/>
  <c r="D16" i="4"/>
  <c r="G16" i="4" s="1"/>
  <c r="C16" i="4"/>
  <c r="G15" i="4"/>
  <c r="E15" i="4"/>
  <c r="H15" i="4" s="1"/>
  <c r="D15" i="4"/>
  <c r="C15" i="4"/>
  <c r="F15" i="4" s="1"/>
  <c r="H14" i="4"/>
  <c r="F14" i="4"/>
  <c r="E14" i="4"/>
  <c r="I14" i="4" s="1"/>
  <c r="D14" i="4"/>
  <c r="G14" i="4" s="1"/>
  <c r="C14" i="4"/>
  <c r="G13" i="4"/>
  <c r="E13" i="4"/>
  <c r="I13" i="4" s="1"/>
  <c r="D13" i="4"/>
  <c r="C13" i="4"/>
  <c r="F13" i="4" s="1"/>
  <c r="H12" i="4"/>
  <c r="F12" i="4"/>
  <c r="E12" i="4"/>
  <c r="I12" i="4" s="1"/>
  <c r="D12" i="4"/>
  <c r="G12" i="4" s="1"/>
  <c r="C12" i="4"/>
  <c r="G11" i="4"/>
  <c r="E11" i="4"/>
  <c r="H11" i="4" s="1"/>
  <c r="D11" i="4"/>
  <c r="C11" i="4"/>
  <c r="F11" i="4" s="1"/>
  <c r="H10" i="4"/>
  <c r="F10" i="4"/>
  <c r="E10" i="4"/>
  <c r="I10" i="4" s="1"/>
  <c r="D10" i="4"/>
  <c r="G10" i="4" s="1"/>
  <c r="C10" i="4"/>
  <c r="G9" i="4"/>
  <c r="E9" i="4"/>
  <c r="I9" i="4" s="1"/>
  <c r="D9" i="4"/>
  <c r="C9" i="4"/>
  <c r="F9" i="4" s="1"/>
  <c r="H8" i="4"/>
  <c r="F8" i="4"/>
  <c r="E8" i="4"/>
  <c r="I8" i="4" s="1"/>
  <c r="D8" i="4"/>
  <c r="G8" i="4" s="1"/>
  <c r="C8" i="4"/>
  <c r="G7" i="4"/>
  <c r="E7" i="4"/>
  <c r="H7" i="4" s="1"/>
  <c r="D7" i="4"/>
  <c r="C7" i="4"/>
  <c r="F7" i="4" s="1"/>
  <c r="H6" i="4"/>
  <c r="F6" i="4"/>
  <c r="E6" i="4"/>
  <c r="I6" i="4" s="1"/>
  <c r="D6" i="4"/>
  <c r="G6" i="4" s="1"/>
  <c r="C6" i="4"/>
  <c r="G5" i="4"/>
  <c r="E5" i="4"/>
  <c r="I5" i="4" s="1"/>
  <c r="D5" i="4"/>
  <c r="C5" i="4"/>
  <c r="F5" i="4" s="1"/>
  <c r="G51" i="3"/>
  <c r="F51" i="3"/>
  <c r="E51" i="3"/>
  <c r="D51" i="3"/>
  <c r="C51" i="3"/>
  <c r="C49" i="3" s="1"/>
  <c r="B49" i="3" s="1"/>
  <c r="B51" i="3"/>
  <c r="C48" i="3"/>
  <c r="B48" i="3"/>
  <c r="C47" i="3"/>
  <c r="B47" i="3"/>
  <c r="C46" i="3"/>
  <c r="B46" i="3"/>
  <c r="C45" i="3"/>
  <c r="B45" i="3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E6" i="3"/>
  <c r="C6" i="3"/>
  <c r="B6" i="3"/>
  <c r="C5" i="3"/>
  <c r="B5" i="3"/>
  <c r="C4" i="3"/>
  <c r="B4" i="3"/>
  <c r="C3" i="3"/>
  <c r="B3" i="3"/>
  <c r="C2" i="3"/>
  <c r="B2" i="3"/>
  <c r="C1" i="3"/>
  <c r="B1" i="3"/>
  <c r="B26" i="5" l="1"/>
  <c r="D23" i="1" s="1"/>
  <c r="B29" i="5"/>
  <c r="A23" i="1" s="1"/>
  <c r="I7" i="4"/>
  <c r="I15" i="4"/>
  <c r="I27" i="4"/>
  <c r="I46" i="4"/>
  <c r="I50" i="4"/>
  <c r="I54" i="4"/>
  <c r="I58" i="4"/>
  <c r="H5" i="4"/>
  <c r="H9" i="4"/>
  <c r="H13" i="4"/>
  <c r="H17" i="4"/>
  <c r="H21" i="4"/>
  <c r="H29" i="4"/>
  <c r="H33" i="4"/>
  <c r="H37" i="4"/>
  <c r="H44" i="4"/>
  <c r="H48" i="4"/>
  <c r="H52" i="4"/>
  <c r="H56" i="4"/>
  <c r="I11" i="4"/>
  <c r="I19" i="4"/>
  <c r="I35" i="4"/>
  <c r="I31" i="4"/>
  <c r="I42" i="4"/>
  <c r="B37" i="1"/>
  <c r="C37" i="1"/>
  <c r="G18" i="1" l="1"/>
  <c r="A4" i="1" l="1"/>
  <c r="C23" i="1" s="1"/>
  <c r="F15" i="3" l="1"/>
  <c r="G15" i="3" s="1"/>
  <c r="H14" i="3"/>
  <c r="F14" i="3"/>
  <c r="G14" i="3" s="1"/>
  <c r="H15" i="3"/>
  <c r="G20" i="1"/>
  <c r="G21" i="1"/>
  <c r="H16" i="3" l="1"/>
  <c r="G16" i="3"/>
  <c r="C19" i="1" s="1"/>
  <c r="G19" i="1"/>
  <c r="E12" i="1" l="1"/>
  <c r="C18" i="1" l="1"/>
  <c r="D12" i="1"/>
  <c r="A18" i="1"/>
  <c r="C22" i="1" l="1"/>
  <c r="H4" i="1" l="1"/>
  <c r="C24" i="1"/>
  <c r="C20" i="1"/>
  <c r="C21" i="1"/>
  <c r="G37" i="1"/>
  <c r="F37" i="1"/>
  <c r="E37" i="1"/>
  <c r="D37" i="1"/>
  <c r="A37" i="1" l="1"/>
  <c r="A31" i="1"/>
  <c r="E31" i="1"/>
  <c r="F31" i="1" l="1"/>
  <c r="H31" i="1"/>
  <c r="D31" i="1"/>
  <c r="C31" i="1"/>
  <c r="B31" i="1"/>
  <c r="D10" i="1"/>
  <c r="G31" i="1" l="1"/>
  <c r="C6" i="1" l="1"/>
  <c r="C12" i="1"/>
  <c r="C9" i="1" l="1"/>
  <c r="C11" i="1"/>
  <c r="C15" i="1"/>
  <c r="C17" i="1"/>
  <c r="C14" i="1"/>
  <c r="C13" i="1"/>
  <c r="C16" i="1"/>
  <c r="C10" i="1"/>
  <c r="C8" i="1" l="1"/>
  <c r="C7" i="1"/>
</calcChain>
</file>

<file path=xl/sharedStrings.xml><?xml version="1.0" encoding="utf-8"?>
<sst xmlns="http://schemas.openxmlformats.org/spreadsheetml/2006/main" count="334" uniqueCount="142">
  <si>
    <t>P 8</t>
  </si>
  <si>
    <t>Stufe</t>
  </si>
  <si>
    <t>P 7</t>
  </si>
  <si>
    <t>P 16</t>
  </si>
  <si>
    <t>S 18</t>
  </si>
  <si>
    <t>JSZ § 20 2017 West</t>
  </si>
  <si>
    <t>JSZ § 20 2017 Ost</t>
  </si>
  <si>
    <t>EG 1</t>
  </si>
  <si>
    <t>EG 2</t>
  </si>
  <si>
    <t>EG 3</t>
  </si>
  <si>
    <t>EG 4</t>
  </si>
  <si>
    <t>EG 5</t>
  </si>
  <si>
    <t>EG 6</t>
  </si>
  <si>
    <t>EG 7</t>
  </si>
  <si>
    <t>EG 8</t>
  </si>
  <si>
    <t>EG 10</t>
  </si>
  <si>
    <t>EG 11</t>
  </si>
  <si>
    <t>EG 12</t>
  </si>
  <si>
    <t>EG 13</t>
  </si>
  <si>
    <t>EG 14</t>
  </si>
  <si>
    <t>EG 15</t>
  </si>
  <si>
    <t>P 5</t>
  </si>
  <si>
    <t>P 6</t>
  </si>
  <si>
    <t>P 9</t>
  </si>
  <si>
    <t>P 10</t>
  </si>
  <si>
    <t>P 11</t>
  </si>
  <si>
    <t>P 12</t>
  </si>
  <si>
    <t>P 13</t>
  </si>
  <si>
    <t>P 14</t>
  </si>
  <si>
    <t>P 15</t>
  </si>
  <si>
    <t>EG 9a</t>
  </si>
  <si>
    <t>EG 9b</t>
  </si>
  <si>
    <t>EG 9c</t>
  </si>
  <si>
    <t>S 2</t>
  </si>
  <si>
    <t>S 3</t>
  </si>
  <si>
    <t>S 4</t>
  </si>
  <si>
    <t>S 5</t>
  </si>
  <si>
    <t>S 6</t>
  </si>
  <si>
    <t>S 7</t>
  </si>
  <si>
    <t>S 9</t>
  </si>
  <si>
    <t>S 10</t>
  </si>
  <si>
    <t>S 12</t>
  </si>
  <si>
    <t>S 13</t>
  </si>
  <si>
    <t>S 14</t>
  </si>
  <si>
    <t>S 15</t>
  </si>
  <si>
    <t>S 16</t>
  </si>
  <si>
    <t>S 17</t>
  </si>
  <si>
    <t>S 11a</t>
  </si>
  <si>
    <t>S 11b</t>
  </si>
  <si>
    <t>S 8a</t>
  </si>
  <si>
    <t>S 8b</t>
  </si>
  <si>
    <t>[nicht besetzt]</t>
  </si>
  <si>
    <t>Eingruppiert</t>
  </si>
  <si>
    <t>je Stunde:</t>
  </si>
  <si>
    <t>Überstundenzuschlag:</t>
  </si>
  <si>
    <t xml:space="preserve">Entgelt-gruppe </t>
  </si>
  <si>
    <t>Stundenentgelt Anlage G</t>
  </si>
  <si>
    <t>Stufe entsprechend TVöD-K § 8.1 Abs. 2</t>
  </si>
  <si>
    <t>Feiertag (stufenabhängig)</t>
  </si>
  <si>
    <t>Nacht</t>
  </si>
  <si>
    <t>I</t>
  </si>
  <si>
    <t>II</t>
  </si>
  <si>
    <t>III</t>
  </si>
  <si>
    <t>Entgelt-gruppe</t>
  </si>
  <si>
    <t>1. bis 8. Bereitschaftsdienst (plus 25%) Dienst; in Euro</t>
  </si>
  <si>
    <t>A</t>
  </si>
  <si>
    <t>B</t>
  </si>
  <si>
    <t>C</t>
  </si>
  <si>
    <t>D</t>
  </si>
  <si>
    <t>Stufe entsprechend § 8.1 Abs. 2</t>
  </si>
  <si>
    <t xml:space="preserve">TVöD-K </t>
  </si>
  <si>
    <t>TVöD-B</t>
  </si>
  <si>
    <t>Krankenhäuser</t>
  </si>
  <si>
    <t xml:space="preserve">Entgeltgruppe </t>
  </si>
  <si>
    <t>Entgeltgruppe</t>
  </si>
  <si>
    <t>Betreuungseinrichtungen</t>
  </si>
  <si>
    <t>EG 2Ü</t>
  </si>
  <si>
    <t>Sonntagsarbeit:</t>
  </si>
  <si>
    <t xml:space="preserve"> Arbeit 24. / 31.12. ab 6 Uhr:</t>
  </si>
  <si>
    <t>TVöD-K</t>
  </si>
  <si>
    <t>Tobias.Michel@schichtplanfibel.de</t>
  </si>
  <si>
    <t xml:space="preserve"> TVöD: Mein Geld</t>
  </si>
  <si>
    <t>bis 25 / 40%</t>
  </si>
  <si>
    <t>bis 50%</t>
  </si>
  <si>
    <t>bis 125 / 150%</t>
  </si>
  <si>
    <t>ab 14 Uhr bis 150%</t>
  </si>
  <si>
    <t>steuerfrei (EStG § 3b) und sozialabgabenbefreit (SvEV § 1 nr.1)</t>
  </si>
  <si>
    <t>Schichtzulage:</t>
  </si>
  <si>
    <t>Wechselschichtzulage:</t>
  </si>
  <si>
    <t xml:space="preserve">  (46,02 €, siehe Anl. 1 Teil B Abschnitt XI Ziff 1 PE 1 und 2)</t>
  </si>
  <si>
    <t>Überstunde als solche:</t>
  </si>
  <si>
    <t>Stunden/Woche bei Vollzeit,</t>
  </si>
  <si>
    <t xml:space="preserve">  (siehe TVöD-K/-B § 7 (1))</t>
  </si>
  <si>
    <t xml:space="preserve">  (siehe § 7 (2))</t>
  </si>
  <si>
    <t>Bereitschaftsdienstentgelt § 8.1</t>
  </si>
  <si>
    <r>
      <t xml:space="preserve">Kennwort: </t>
    </r>
    <r>
      <rPr>
        <b/>
        <sz val="9"/>
        <color theme="1"/>
        <rFont val="Calibri"/>
        <family val="2"/>
        <scheme val="minor"/>
      </rPr>
      <t>verdi</t>
    </r>
  </si>
  <si>
    <t xml:space="preserve"> Stunden/Woche aufgrund Teilzeit:</t>
  </si>
  <si>
    <t>Feiertagsarbeit ohne FZA:</t>
  </si>
  <si>
    <t>Feiertagsarbeit mit FZA:</t>
  </si>
  <si>
    <t>www.tinyurl.com/tvoed-download</t>
  </si>
  <si>
    <t>1. bis 8. Bereitschaftsdienst (plus 25%)</t>
  </si>
  <si>
    <t>Heime</t>
  </si>
  <si>
    <t>Wahl: EG</t>
  </si>
  <si>
    <t>Auswahl:</t>
  </si>
  <si>
    <t xml:space="preserve">Stundenentgelt Anlage G </t>
  </si>
  <si>
    <t>TZ:</t>
  </si>
  <si>
    <t>§ 8 (4,5):</t>
  </si>
  <si>
    <t xml:space="preserve">Dropdownlisten: </t>
  </si>
  <si>
    <t>Unetr Menüpunkt Daten / Datenüberprüfung</t>
  </si>
  <si>
    <r>
      <t xml:space="preserve">Die Tabellen </t>
    </r>
    <r>
      <rPr>
        <b/>
        <sz val="11"/>
        <color theme="1"/>
        <rFont val="Calibri"/>
        <family val="2"/>
        <scheme val="minor"/>
      </rPr>
      <t xml:space="preserve">Anlagen A-E </t>
    </r>
    <r>
      <rPr>
        <sz val="11"/>
        <color theme="1"/>
        <rFont val="Calibri"/>
        <family val="2"/>
        <scheme val="minor"/>
      </rPr>
      <t xml:space="preserve">und </t>
    </r>
    <r>
      <rPr>
        <b/>
        <sz val="11"/>
        <color theme="1"/>
        <rFont val="Calibri"/>
        <family val="2"/>
        <scheme val="minor"/>
      </rPr>
      <t>Anlage G</t>
    </r>
    <r>
      <rPr>
        <sz val="11"/>
        <color theme="1"/>
        <rFont val="Calibri"/>
        <family val="2"/>
        <scheme val="minor"/>
      </rPr>
      <t xml:space="preserve"> mit den Wertetabellen sind ausgeblendet</t>
    </r>
  </si>
  <si>
    <t>auf Tabelle "Mein Geld" mit rechter Maustaste klicken und einblenden)</t>
  </si>
  <si>
    <t>01.02.2017 - 28.02.2018</t>
  </si>
  <si>
    <t>der Stufe 2, TVöD-BT-K § 52 (7)</t>
  </si>
  <si>
    <t>West</t>
  </si>
  <si>
    <t xml:space="preserve">  (8,4 % der Stufe 2; siehe TVöD-K § 15 (2.6))</t>
  </si>
  <si>
    <t xml:space="preserve">  (12 % der Stufe 2; siehe TVöD-K § 15 (2.6))</t>
  </si>
  <si>
    <t>Zeile 23</t>
  </si>
  <si>
    <t xml:space="preserve">  (61,36 €, siehe Anl. 1 Teil B Abschnitt XXIV PE 1)</t>
  </si>
  <si>
    <t>Zeile 24</t>
  </si>
  <si>
    <t xml:space="preserve">  (40,90 €, siehe Anl. 1 Teil B Abschnitt XXIV PE 1)</t>
  </si>
  <si>
    <t>Große Heimzulage:</t>
  </si>
  <si>
    <t>EG 1 - EG 4 im Juli:</t>
  </si>
  <si>
    <t>Kleine Heimzulage:</t>
  </si>
  <si>
    <t>Zeile 22</t>
  </si>
  <si>
    <t>Belastungszulagen:</t>
  </si>
  <si>
    <t>Zeile 19</t>
  </si>
  <si>
    <t>Krankenhauszulage:</t>
  </si>
  <si>
    <t>Zeile 17</t>
  </si>
  <si>
    <t>Samstag 13-21 Uhr Arbeiter/innen:</t>
  </si>
  <si>
    <t>Samstag 13 bis 21 Uhr:</t>
  </si>
  <si>
    <t>Zeile 11</t>
  </si>
  <si>
    <t>Nachtarbeit Angestellte:</t>
  </si>
  <si>
    <t>Zeile 7</t>
  </si>
  <si>
    <t>anteiliges Tabellenentgelt:</t>
  </si>
  <si>
    <t>Tabellenentgelt:</t>
  </si>
  <si>
    <t xml:space="preserve">  (siehe § 52 TVöD-BTK oder TVöD-K § 15 (2.4))</t>
  </si>
  <si>
    <t>Zeile 18</t>
  </si>
  <si>
    <t xml:space="preserve">  (siehe § 8 (1) und § 38 (5))</t>
  </si>
  <si>
    <t>Zeile 12</t>
  </si>
  <si>
    <t>Nachtarbeit:</t>
  </si>
  <si>
    <t>Nachtarbeit Arbeiter/innen:</t>
  </si>
  <si>
    <t>Samstag 13-21 Uhr Angestellte: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</si>
</sst>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0.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8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8"/>
      <color theme="1"/>
      <name val="Calibri"/>
      <family val="2"/>
    </font>
    <font>
      <i/>
      <sz val="8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7C822"/>
        <bgColor indexed="64"/>
      </patternFill>
    </fill>
    <fill>
      <patternFill patternType="solid">
        <fgColor rgb="FFF0F5C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15">
    <xf numFmtId="0" fontId="0" fillId="0" borderId="0" xfId="0"/>
    <xf numFmtId="0" fontId="2" fillId="0" borderId="0" xfId="0" applyFont="1"/>
    <xf numFmtId="0" fontId="0" fillId="0" borderId="0" xfId="0" applyFont="1"/>
    <xf numFmtId="10" fontId="0" fillId="3" borderId="7" xfId="0" applyNumberFormat="1" applyFont="1" applyFill="1" applyBorder="1" applyAlignment="1">
      <alignment horizontal="center"/>
    </xf>
    <xf numFmtId="10" fontId="0" fillId="3" borderId="8" xfId="0" applyNumberFormat="1" applyFont="1" applyFill="1" applyBorder="1" applyAlignment="1">
      <alignment horizontal="center"/>
    </xf>
    <xf numFmtId="0" fontId="0" fillId="0" borderId="1" xfId="0" applyFont="1" applyBorder="1"/>
    <xf numFmtId="10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10" fontId="0" fillId="3" borderId="5" xfId="0" applyNumberFormat="1" applyFont="1" applyFill="1" applyBorder="1" applyAlignment="1">
      <alignment horizontal="center" vertical="center"/>
    </xf>
    <xf numFmtId="8" fontId="3" fillId="7" borderId="6" xfId="0" applyNumberFormat="1" applyFont="1" applyFill="1" applyBorder="1" applyAlignment="1" applyProtection="1">
      <alignment horizontal="center" vertical="center" wrapText="1"/>
    </xf>
    <xf numFmtId="8" fontId="3" fillId="7" borderId="17" xfId="0" applyNumberFormat="1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18" xfId="0" applyFont="1" applyBorder="1" applyAlignment="1">
      <alignment horizontal="center" vertical="center" wrapText="1"/>
    </xf>
    <xf numFmtId="0" fontId="0" fillId="0" borderId="24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0" fillId="0" borderId="29" xfId="0" applyFont="1" applyBorder="1" applyAlignment="1">
      <alignment vertical="center" wrapText="1"/>
    </xf>
    <xf numFmtId="0" fontId="0" fillId="0" borderId="30" xfId="0" applyFont="1" applyBorder="1" applyAlignment="1">
      <alignment vertical="center" wrapText="1"/>
    </xf>
    <xf numFmtId="0" fontId="6" fillId="8" borderId="15" xfId="0" applyFont="1" applyFill="1" applyBorder="1" applyAlignment="1">
      <alignment horizontal="center" vertical="center" wrapText="1"/>
    </xf>
    <xf numFmtId="9" fontId="6" fillId="8" borderId="35" xfId="0" applyNumberFormat="1" applyFont="1" applyFill="1" applyBorder="1" applyAlignment="1">
      <alignment horizontal="center" vertical="center"/>
    </xf>
    <xf numFmtId="9" fontId="6" fillId="8" borderId="35" xfId="0" applyNumberFormat="1" applyFon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 wrapText="1"/>
    </xf>
    <xf numFmtId="2" fontId="0" fillId="0" borderId="14" xfId="0" applyNumberFormat="1" applyFont="1" applyBorder="1" applyAlignment="1">
      <alignment horizontal="center" vertical="center"/>
    </xf>
    <xf numFmtId="0" fontId="0" fillId="5" borderId="4" xfId="0" applyFont="1" applyFill="1" applyBorder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44" fontId="1" fillId="0" borderId="34" xfId="1" applyFont="1" applyBorder="1" applyAlignment="1">
      <alignment vertical="center" wrapText="1"/>
    </xf>
    <xf numFmtId="44" fontId="7" fillId="0" borderId="34" xfId="1" applyFont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 wrapText="1"/>
    </xf>
    <xf numFmtId="0" fontId="9" fillId="8" borderId="36" xfId="0" applyFont="1" applyFill="1" applyBorder="1" applyAlignment="1">
      <alignment vertical="center" wrapText="1"/>
    </xf>
    <xf numFmtId="0" fontId="0" fillId="5" borderId="0" xfId="0" applyFill="1"/>
    <xf numFmtId="0" fontId="0" fillId="5" borderId="0" xfId="0" applyFont="1" applyFill="1" applyBorder="1"/>
    <xf numFmtId="9" fontId="0" fillId="5" borderId="0" xfId="2" applyFont="1" applyFill="1" applyBorder="1"/>
    <xf numFmtId="44" fontId="5" fillId="5" borderId="0" xfId="1" applyFont="1" applyFill="1" applyBorder="1"/>
    <xf numFmtId="0" fontId="6" fillId="0" borderId="2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5" borderId="43" xfId="0" applyFill="1" applyBorder="1"/>
    <xf numFmtId="0" fontId="0" fillId="5" borderId="43" xfId="0" applyFont="1" applyFill="1" applyBorder="1"/>
    <xf numFmtId="44" fontId="5" fillId="5" borderId="43" xfId="1" applyFont="1" applyFill="1" applyBorder="1" applyAlignment="1">
      <alignment horizontal="right"/>
    </xf>
    <xf numFmtId="44" fontId="8" fillId="5" borderId="43" xfId="1" applyFont="1" applyFill="1" applyBorder="1"/>
    <xf numFmtId="0" fontId="0" fillId="5" borderId="0" xfId="0" applyFont="1" applyFill="1" applyAlignment="1">
      <alignment horizontal="right"/>
    </xf>
    <xf numFmtId="0" fontId="10" fillId="5" borderId="0" xfId="0" applyFont="1" applyFill="1" applyBorder="1"/>
    <xf numFmtId="44" fontId="1" fillId="0" borderId="34" xfId="1" applyFont="1" applyBorder="1" applyAlignment="1">
      <alignment shrinkToFit="1"/>
    </xf>
    <xf numFmtId="44" fontId="1" fillId="8" borderId="0" xfId="1" applyFont="1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ont="1" applyFill="1" applyAlignment="1">
      <alignment horizontal="right"/>
    </xf>
    <xf numFmtId="0" fontId="14" fillId="5" borderId="44" xfId="0" applyFont="1" applyFill="1" applyBorder="1" applyAlignment="1"/>
    <xf numFmtId="0" fontId="14" fillId="5" borderId="45" xfId="0" applyFont="1" applyFill="1" applyBorder="1" applyAlignment="1"/>
    <xf numFmtId="0" fontId="16" fillId="5" borderId="0" xfId="0" applyFont="1" applyFill="1" applyAlignment="1">
      <alignment horizontal="center"/>
    </xf>
    <xf numFmtId="164" fontId="17" fillId="5" borderId="0" xfId="0" applyNumberFormat="1" applyFont="1" applyFill="1" applyProtection="1"/>
    <xf numFmtId="10" fontId="0" fillId="5" borderId="0" xfId="2" applyNumberFormat="1" applyFont="1" applyFill="1" applyAlignment="1">
      <alignment horizontal="left"/>
    </xf>
    <xf numFmtId="44" fontId="1" fillId="4" borderId="34" xfId="1" applyFont="1" applyFill="1" applyBorder="1" applyAlignment="1">
      <alignment shrinkToFit="1"/>
    </xf>
    <xf numFmtId="0" fontId="17" fillId="5" borderId="0" xfId="0" applyFont="1" applyFill="1" applyProtection="1">
      <protection locked="0"/>
    </xf>
    <xf numFmtId="0" fontId="10" fillId="5" borderId="0" xfId="0" applyFont="1" applyFill="1"/>
    <xf numFmtId="44" fontId="19" fillId="0" borderId="34" xfId="1" applyFont="1" applyBorder="1" applyAlignment="1">
      <alignment shrinkToFit="1"/>
    </xf>
    <xf numFmtId="0" fontId="15" fillId="5" borderId="0" xfId="0" applyFont="1" applyFill="1" applyBorder="1" applyAlignment="1">
      <alignment horizontal="center"/>
    </xf>
    <xf numFmtId="44" fontId="10" fillId="5" borderId="0" xfId="1" applyFont="1" applyFill="1" applyBorder="1"/>
    <xf numFmtId="0" fontId="10" fillId="5" borderId="0" xfId="0" applyFont="1" applyFill="1" applyBorder="1" applyAlignment="1"/>
    <xf numFmtId="0" fontId="0" fillId="9" borderId="0" xfId="0" applyFont="1" applyFill="1"/>
    <xf numFmtId="0" fontId="5" fillId="9" borderId="0" xfId="0" applyFont="1" applyFill="1"/>
    <xf numFmtId="0" fontId="0" fillId="9" borderId="0" xfId="0" applyFill="1"/>
    <xf numFmtId="44" fontId="1" fillId="9" borderId="0" xfId="1" applyFont="1" applyFill="1" applyAlignment="1">
      <alignment horizontal="left"/>
    </xf>
    <xf numFmtId="44" fontId="1" fillId="10" borderId="34" xfId="1" applyFont="1" applyFill="1" applyBorder="1" applyAlignment="1">
      <alignment shrinkToFit="1"/>
    </xf>
    <xf numFmtId="44" fontId="1" fillId="10" borderId="0" xfId="1" applyFont="1" applyFill="1" applyAlignment="1">
      <alignment horizontal="left"/>
    </xf>
    <xf numFmtId="0" fontId="20" fillId="9" borderId="0" xfId="0" applyFont="1" applyFill="1"/>
    <xf numFmtId="0" fontId="16" fillId="5" borderId="0" xfId="0" applyFont="1" applyFill="1" applyAlignment="1">
      <alignment horizontal="right"/>
    </xf>
    <xf numFmtId="0" fontId="21" fillId="5" borderId="0" xfId="0" applyFont="1" applyFill="1" applyBorder="1" applyAlignment="1">
      <alignment wrapText="1"/>
    </xf>
    <xf numFmtId="0" fontId="10" fillId="0" borderId="0" xfId="0" applyFont="1"/>
    <xf numFmtId="14" fontId="16" fillId="5" borderId="0" xfId="0" applyNumberFormat="1" applyFont="1" applyFill="1" applyBorder="1"/>
    <xf numFmtId="44" fontId="0" fillId="0" borderId="0" xfId="1" applyFont="1"/>
    <xf numFmtId="44" fontId="0" fillId="0" borderId="0" xfId="0" applyNumberFormat="1" applyFont="1"/>
    <xf numFmtId="44" fontId="0" fillId="11" borderId="0" xfId="1" applyFont="1" applyFill="1"/>
    <xf numFmtId="165" fontId="1" fillId="2" borderId="18" xfId="0" applyNumberFormat="1" applyFont="1" applyFill="1" applyBorder="1" applyAlignment="1" applyProtection="1">
      <alignment horizontal="right"/>
      <protection locked="0"/>
    </xf>
    <xf numFmtId="0" fontId="6" fillId="8" borderId="35" xfId="0" applyFont="1" applyFill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 wrapText="1"/>
    </xf>
    <xf numFmtId="0" fontId="6" fillId="8" borderId="40" xfId="0" applyFont="1" applyFill="1" applyBorder="1" applyAlignment="1">
      <alignment vertical="center" wrapText="1"/>
    </xf>
    <xf numFmtId="9" fontId="0" fillId="12" borderId="0" xfId="0" applyNumberFormat="1" applyFont="1" applyFill="1" applyAlignment="1">
      <alignment horizontal="center"/>
    </xf>
    <xf numFmtId="4" fontId="3" fillId="0" borderId="49" xfId="0" applyNumberFormat="1" applyFont="1" applyFill="1" applyBorder="1" applyAlignment="1">
      <alignment horizontal="center" vertical="center" wrapText="1"/>
    </xf>
    <xf numFmtId="4" fontId="0" fillId="0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/>
    </xf>
    <xf numFmtId="4" fontId="3" fillId="0" borderId="51" xfId="0" applyNumberFormat="1" applyFont="1" applyFill="1" applyBorder="1" applyAlignment="1">
      <alignment horizontal="center" vertical="center" wrapText="1"/>
    </xf>
    <xf numFmtId="4" fontId="3" fillId="0" borderId="52" xfId="0" applyNumberFormat="1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left" vertical="center"/>
    </xf>
    <xf numFmtId="4" fontId="0" fillId="0" borderId="54" xfId="1" applyNumberFormat="1" applyFont="1" applyFill="1" applyBorder="1" applyAlignment="1">
      <alignment horizontal="center" vertical="center"/>
    </xf>
    <xf numFmtId="4" fontId="3" fillId="0" borderId="54" xfId="1" applyNumberFormat="1" applyFont="1" applyFill="1" applyBorder="1" applyAlignment="1">
      <alignment horizontal="center" vertical="center" wrapText="1"/>
    </xf>
    <xf numFmtId="0" fontId="0" fillId="0" borderId="55" xfId="0" applyFont="1" applyBorder="1"/>
    <xf numFmtId="0" fontId="0" fillId="0" borderId="47" xfId="0" applyFont="1" applyBorder="1"/>
    <xf numFmtId="0" fontId="0" fillId="0" borderId="56" xfId="0" applyFont="1" applyBorder="1"/>
    <xf numFmtId="0" fontId="0" fillId="0" borderId="24" xfId="0" applyFont="1" applyBorder="1"/>
    <xf numFmtId="0" fontId="0" fillId="2" borderId="55" xfId="0" applyFont="1" applyFill="1" applyBorder="1"/>
    <xf numFmtId="9" fontId="6" fillId="13" borderId="25" xfId="0" applyNumberFormat="1" applyFont="1" applyFill="1" applyBorder="1" applyAlignment="1">
      <alignment horizontal="center" vertical="center"/>
    </xf>
    <xf numFmtId="9" fontId="6" fillId="13" borderId="25" xfId="0" applyNumberFormat="1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right"/>
    </xf>
    <xf numFmtId="9" fontId="6" fillId="13" borderId="30" xfId="0" applyNumberFormat="1" applyFont="1" applyFill="1" applyBorder="1" applyAlignment="1">
      <alignment horizontal="center" vertical="center"/>
    </xf>
    <xf numFmtId="9" fontId="6" fillId="13" borderId="30" xfId="0" applyNumberFormat="1" applyFont="1" applyFill="1" applyBorder="1" applyAlignment="1">
      <alignment horizontal="center" vertical="center" wrapText="1"/>
    </xf>
    <xf numFmtId="0" fontId="0" fillId="0" borderId="20" xfId="0" applyFont="1" applyBorder="1"/>
    <xf numFmtId="0" fontId="6" fillId="0" borderId="24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horizontal="left" vertical="center"/>
    </xf>
    <xf numFmtId="0" fontId="0" fillId="12" borderId="21" xfId="0" applyFont="1" applyFill="1" applyBorder="1"/>
    <xf numFmtId="0" fontId="6" fillId="12" borderId="2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3" fillId="0" borderId="57" xfId="0" applyFont="1" applyFill="1" applyBorder="1" applyAlignment="1">
      <alignment vertical="center"/>
    </xf>
    <xf numFmtId="0" fontId="6" fillId="0" borderId="5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3" fillId="0" borderId="6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18" fillId="0" borderId="0" xfId="0" applyFont="1" applyFill="1" applyBorder="1"/>
    <xf numFmtId="4" fontId="3" fillId="0" borderId="51" xfId="1" applyNumberFormat="1" applyFont="1" applyFill="1" applyBorder="1" applyAlignment="1">
      <alignment horizontal="center" vertical="center" wrapText="1"/>
    </xf>
    <xf numFmtId="4" fontId="3" fillId="0" borderId="63" xfId="1" applyNumberFormat="1" applyFont="1" applyFill="1" applyBorder="1" applyAlignment="1">
      <alignment horizontal="center" vertical="center" wrapText="1"/>
    </xf>
    <xf numFmtId="4" fontId="3" fillId="0" borderId="62" xfId="0" applyNumberFormat="1" applyFont="1" applyBorder="1" applyAlignment="1">
      <alignment horizontal="center" vertical="center"/>
    </xf>
    <xf numFmtId="4" fontId="3" fillId="0" borderId="64" xfId="0" applyNumberFormat="1" applyFont="1" applyBorder="1" applyAlignment="1">
      <alignment horizontal="center" vertical="center"/>
    </xf>
    <xf numFmtId="2" fontId="18" fillId="0" borderId="25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2" fontId="6" fillId="14" borderId="26" xfId="1" applyNumberFormat="1" applyFont="1" applyFill="1" applyBorder="1" applyAlignment="1">
      <alignment horizontal="center" vertical="center" wrapText="1"/>
    </xf>
    <xf numFmtId="2" fontId="0" fillId="14" borderId="14" xfId="1" applyNumberFormat="1" applyFont="1" applyFill="1" applyBorder="1" applyAlignment="1">
      <alignment horizontal="center" vertical="center"/>
    </xf>
    <xf numFmtId="2" fontId="0" fillId="14" borderId="58" xfId="1" applyNumberFormat="1" applyFont="1" applyFill="1" applyBorder="1" applyAlignment="1">
      <alignment horizontal="center" vertical="center"/>
    </xf>
    <xf numFmtId="2" fontId="6" fillId="14" borderId="61" xfId="1" applyNumberFormat="1" applyFont="1" applyFill="1" applyBorder="1" applyAlignment="1">
      <alignment horizontal="center" vertical="center" wrapText="1"/>
    </xf>
    <xf numFmtId="2" fontId="6" fillId="14" borderId="54" xfId="1" applyNumberFormat="1" applyFont="1" applyFill="1" applyBorder="1" applyAlignment="1">
      <alignment horizontal="center" vertical="center" wrapText="1"/>
    </xf>
    <xf numFmtId="2" fontId="6" fillId="14" borderId="1" xfId="1" applyNumberFormat="1" applyFont="1" applyFill="1" applyBorder="1" applyAlignment="1">
      <alignment horizontal="center" vertical="center" wrapText="1"/>
    </xf>
    <xf numFmtId="2" fontId="6" fillId="14" borderId="51" xfId="1" applyNumberFormat="1" applyFont="1" applyFill="1" applyBorder="1" applyAlignment="1">
      <alignment horizontal="center" vertical="center" wrapText="1"/>
    </xf>
    <xf numFmtId="0" fontId="0" fillId="9" borderId="21" xfId="0" applyFont="1" applyFill="1" applyBorder="1"/>
    <xf numFmtId="0" fontId="6" fillId="9" borderId="22" xfId="0" applyFont="1" applyFill="1" applyBorder="1" applyAlignment="1">
      <alignment horizontal="center" vertical="center" wrapText="1"/>
    </xf>
    <xf numFmtId="2" fontId="18" fillId="0" borderId="1" xfId="1" applyNumberFormat="1" applyFont="1" applyBorder="1" applyAlignment="1">
      <alignment horizontal="center" vertical="center"/>
    </xf>
    <xf numFmtId="2" fontId="18" fillId="6" borderId="0" xfId="0" applyNumberFormat="1" applyFont="1" applyFill="1" applyAlignment="1">
      <alignment horizontal="center"/>
    </xf>
    <xf numFmtId="2" fontId="18" fillId="0" borderId="51" xfId="1" applyNumberFormat="1" applyFont="1" applyBorder="1" applyAlignment="1">
      <alignment horizontal="center" vertical="center"/>
    </xf>
    <xf numFmtId="2" fontId="22" fillId="0" borderId="54" xfId="0" applyNumberFormat="1" applyFont="1" applyBorder="1" applyAlignment="1">
      <alignment horizontal="center" vertical="center" wrapText="1"/>
    </xf>
    <xf numFmtId="2" fontId="18" fillId="0" borderId="54" xfId="0" applyNumberFormat="1" applyFont="1" applyBorder="1" applyAlignment="1">
      <alignment horizontal="center" vertical="center"/>
    </xf>
    <xf numFmtId="2" fontId="18" fillId="0" borderId="54" xfId="0" applyNumberFormat="1" applyFont="1" applyBorder="1" applyAlignment="1">
      <alignment horizontal="center"/>
    </xf>
    <xf numFmtId="2" fontId="18" fillId="6" borderId="59" xfId="0" applyNumberFormat="1" applyFont="1" applyFill="1" applyBorder="1" applyAlignment="1">
      <alignment horizontal="center"/>
    </xf>
    <xf numFmtId="2" fontId="18" fillId="0" borderId="1" xfId="0" applyNumberFormat="1" applyFont="1" applyBorder="1" applyAlignment="1">
      <alignment horizontal="center"/>
    </xf>
    <xf numFmtId="2" fontId="18" fillId="0" borderId="51" xfId="0" applyNumberFormat="1" applyFont="1" applyBorder="1" applyAlignment="1">
      <alignment horizontal="center" vertical="center"/>
    </xf>
    <xf numFmtId="2" fontId="18" fillId="0" borderId="51" xfId="0" applyNumberFormat="1" applyFont="1" applyBorder="1" applyAlignment="1">
      <alignment horizontal="center"/>
    </xf>
    <xf numFmtId="2" fontId="18" fillId="0" borderId="62" xfId="1" applyNumberFormat="1" applyFont="1" applyBorder="1" applyAlignment="1">
      <alignment horizontal="center" vertical="center"/>
    </xf>
    <xf numFmtId="2" fontId="18" fillId="6" borderId="19" xfId="0" applyNumberFormat="1" applyFont="1" applyFill="1" applyBorder="1" applyAlignment="1">
      <alignment horizontal="center"/>
    </xf>
    <xf numFmtId="49" fontId="0" fillId="6" borderId="65" xfId="0" applyNumberFormat="1" applyFont="1" applyFill="1" applyBorder="1" applyAlignment="1">
      <alignment horizontal="center" wrapText="1"/>
    </xf>
    <xf numFmtId="9" fontId="0" fillId="6" borderId="66" xfId="0" applyNumberFormat="1" applyFont="1" applyFill="1" applyBorder="1" applyAlignment="1">
      <alignment horizontal="center"/>
    </xf>
    <xf numFmtId="9" fontId="0" fillId="6" borderId="67" xfId="0" applyNumberFormat="1" applyFont="1" applyFill="1" applyBorder="1" applyAlignment="1">
      <alignment horizontal="center" vertical="center"/>
    </xf>
    <xf numFmtId="9" fontId="0" fillId="6" borderId="68" xfId="0" applyNumberFormat="1" applyFont="1" applyFill="1" applyBorder="1" applyAlignment="1">
      <alignment horizontal="center"/>
    </xf>
    <xf numFmtId="10" fontId="0" fillId="4" borderId="67" xfId="0" applyNumberFormat="1" applyFont="1" applyFill="1" applyBorder="1" applyAlignment="1" applyProtection="1">
      <alignment horizontal="center"/>
    </xf>
    <xf numFmtId="9" fontId="0" fillId="0" borderId="1" xfId="2" applyFont="1" applyBorder="1"/>
    <xf numFmtId="0" fontId="0" fillId="2" borderId="0" xfId="0" applyFont="1" applyFill="1"/>
    <xf numFmtId="0" fontId="18" fillId="0" borderId="0" xfId="0" applyFont="1" applyAlignment="1">
      <alignment horizontal="center"/>
    </xf>
    <xf numFmtId="44" fontId="0" fillId="15" borderId="14" xfId="1" applyFont="1" applyFill="1" applyBorder="1"/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10" fontId="0" fillId="0" borderId="0" xfId="0" applyNumberFormat="1" applyFont="1"/>
    <xf numFmtId="8" fontId="0" fillId="0" borderId="0" xfId="0" applyNumberFormat="1" applyFont="1"/>
    <xf numFmtId="8" fontId="0" fillId="2" borderId="0" xfId="0" applyNumberFormat="1" applyFont="1" applyFill="1" applyBorder="1"/>
    <xf numFmtId="0" fontId="0" fillId="0" borderId="63" xfId="0" quotePrefix="1" applyFont="1" applyFill="1" applyBorder="1"/>
    <xf numFmtId="0" fontId="0" fillId="0" borderId="0" xfId="0" applyNumberFormat="1" applyFont="1" applyBorder="1"/>
    <xf numFmtId="0" fontId="0" fillId="5" borderId="0" xfId="0" applyFont="1" applyFill="1" applyAlignment="1">
      <alignment horizontal="right"/>
    </xf>
    <xf numFmtId="0" fontId="14" fillId="5" borderId="44" xfId="0" applyFont="1" applyFill="1" applyBorder="1" applyAlignment="1">
      <alignment horizontal="center"/>
    </xf>
    <xf numFmtId="0" fontId="14" fillId="5" borderId="45" xfId="0" applyFont="1" applyFill="1" applyBorder="1" applyAlignment="1">
      <alignment horizontal="center"/>
    </xf>
    <xf numFmtId="0" fontId="12" fillId="5" borderId="0" xfId="3" applyFont="1" applyFill="1" applyBorder="1" applyAlignment="1" applyProtection="1">
      <alignment horizontal="center"/>
      <protection locked="0"/>
    </xf>
    <xf numFmtId="0" fontId="12" fillId="5" borderId="0" xfId="3" applyFont="1" applyFill="1" applyBorder="1" applyAlignment="1" applyProtection="1">
      <alignment horizontal="right"/>
      <protection locked="0"/>
    </xf>
    <xf numFmtId="0" fontId="6" fillId="8" borderId="0" xfId="0" applyFont="1" applyFill="1" applyBorder="1" applyAlignment="1">
      <alignment horizontal="center" vertical="center" wrapText="1"/>
    </xf>
    <xf numFmtId="0" fontId="6" fillId="8" borderId="41" xfId="0" applyFont="1" applyFill="1" applyBorder="1" applyAlignment="1">
      <alignment horizontal="center" vertical="center" wrapText="1"/>
    </xf>
    <xf numFmtId="0" fontId="6" fillId="8" borderId="35" xfId="0" applyFont="1" applyFill="1" applyBorder="1" applyAlignment="1">
      <alignment horizontal="center" vertical="center" wrapText="1"/>
    </xf>
    <xf numFmtId="0" fontId="6" fillId="8" borderId="36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37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39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0" fillId="8" borderId="37" xfId="0" applyFont="1" applyFill="1" applyBorder="1" applyAlignment="1">
      <alignment horizontal="center"/>
    </xf>
    <xf numFmtId="0" fontId="0" fillId="8" borderId="38" xfId="0" applyFont="1" applyFill="1" applyBorder="1" applyAlignment="1">
      <alignment horizontal="center"/>
    </xf>
    <xf numFmtId="0" fontId="0" fillId="8" borderId="39" xfId="0" applyFont="1" applyFill="1" applyBorder="1" applyAlignment="1">
      <alignment horizontal="center"/>
    </xf>
    <xf numFmtId="44" fontId="13" fillId="5" borderId="0" xfId="1" applyFont="1" applyFill="1" applyAlignment="1">
      <alignment horizontal="left"/>
    </xf>
    <xf numFmtId="0" fontId="10" fillId="5" borderId="48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10" fillId="5" borderId="0" xfId="0" applyFont="1" applyFill="1" applyAlignment="1">
      <alignment horizontal="left"/>
    </xf>
    <xf numFmtId="0" fontId="0" fillId="5" borderId="47" xfId="0" applyFill="1" applyBorder="1" applyAlignment="1">
      <alignment horizontal="left"/>
    </xf>
    <xf numFmtId="0" fontId="0" fillId="5" borderId="0" xfId="0" applyFill="1" applyAlignment="1">
      <alignment horizontal="left"/>
    </xf>
    <xf numFmtId="0" fontId="15" fillId="5" borderId="0" xfId="0" applyNumberFormat="1" applyFont="1" applyFill="1" applyBorder="1" applyAlignment="1">
      <alignment horizontal="center" wrapText="1"/>
    </xf>
    <xf numFmtId="0" fontId="15" fillId="5" borderId="46" xfId="0" applyNumberFormat="1" applyFont="1" applyFill="1" applyBorder="1" applyAlignment="1">
      <alignment horizontal="center" wrapText="1"/>
    </xf>
    <xf numFmtId="0" fontId="5" fillId="11" borderId="0" xfId="0" applyFont="1" applyFill="1" applyAlignment="1">
      <alignment horizontal="center"/>
    </xf>
    <xf numFmtId="44" fontId="18" fillId="5" borderId="44" xfId="1" applyFont="1" applyFill="1" applyBorder="1" applyAlignment="1">
      <alignment horizontal="center" shrinkToFit="1"/>
    </xf>
    <xf numFmtId="44" fontId="18" fillId="5" borderId="45" xfId="1" applyFont="1" applyFill="1" applyBorder="1" applyAlignment="1">
      <alignment horizontal="center" shrinkToFit="1"/>
    </xf>
    <xf numFmtId="0" fontId="1" fillId="5" borderId="42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0" fillId="5" borderId="19" xfId="0" applyFill="1" applyBorder="1" applyAlignment="1">
      <alignment horizontal="right"/>
    </xf>
    <xf numFmtId="44" fontId="0" fillId="0" borderId="1" xfId="1" applyFont="1" applyBorder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0" fontId="0" fillId="4" borderId="0" xfId="0" applyFill="1"/>
    <xf numFmtId="44" fontId="1" fillId="10" borderId="69" xfId="1" applyFont="1" applyFill="1" applyBorder="1" applyAlignment="1">
      <alignment shrinkToFit="1"/>
    </xf>
    <xf numFmtId="44" fontId="1" fillId="10" borderId="1" xfId="1" applyFont="1" applyFill="1" applyBorder="1" applyAlignment="1">
      <alignment shrinkToFit="1"/>
    </xf>
  </cellXfs>
  <cellStyles count="4">
    <cellStyle name="Link" xfId="3" builtinId="8"/>
    <cellStyle name="Prozent" xfId="2" builtinId="5"/>
    <cellStyle name="Standard" xfId="0" builtinId="0"/>
    <cellStyle name="Währung" xfId="1" builtinId="4"/>
  </cellStyles>
  <dxfs count="16">
    <dxf>
      <fill>
        <patternFill>
          <bgColor theme="0" tint="-4.9989318521683403E-2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</border>
    </dxf>
    <dxf>
      <font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</border>
    </dxf>
    <dxf>
      <font>
        <color theme="0" tint="-4.9989318521683403E-2"/>
      </font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 style="thin">
          <color auto="1"/>
        </bottom>
        <vertical/>
        <horizontal/>
      </border>
    </dxf>
    <dxf>
      <fill>
        <patternFill>
          <bgColor rgb="FFB7C822"/>
        </patternFill>
      </fill>
    </dxf>
    <dxf>
      <fill>
        <patternFill>
          <bgColor rgb="FFB7C822"/>
        </patternFill>
      </fill>
    </dxf>
  </dxfs>
  <tableStyles count="0" defaultTableStyle="TableStyleMedium2" defaultPivotStyle="PivotStyleLight16"/>
  <colors>
    <mruColors>
      <color rgb="FFF0F5C3"/>
      <color rgb="FFB7C822"/>
      <color rgb="FFE6EE9C"/>
      <color rgb="FFBAC8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267985</xdr:colOff>
      <xdr:row>0</xdr:row>
      <xdr:rowOff>49696</xdr:rowOff>
    </xdr:from>
    <xdr:to>
      <xdr:col>7</xdr:col>
      <xdr:colOff>602974</xdr:colOff>
      <xdr:row>1</xdr:row>
      <xdr:rowOff>122583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0855" y="49696"/>
          <a:ext cx="334989" cy="334617"/>
        </a:xfrm>
        <a:prstGeom prst="rect">
          <a:avLst/>
        </a:prstGeom>
      </xdr:spPr>
    </xdr:pic>
    <xdr:clientData/>
  </xdr:twoCellAnchor>
  <xdr:twoCellAnchor editAs="oneCell">
    <xdr:from>
      <xdr:col>6</xdr:col>
      <xdr:colOff>132523</xdr:colOff>
      <xdr:row>7</xdr:row>
      <xdr:rowOff>9376</xdr:rowOff>
    </xdr:from>
    <xdr:to>
      <xdr:col>7</xdr:col>
      <xdr:colOff>606629</xdr:colOff>
      <xdr:row>16</xdr:row>
      <xdr:rowOff>102705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0323" y="1371037"/>
          <a:ext cx="1279176" cy="1733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inyurl.com/tvoed-download" TargetMode="External"/><Relationship Id="rId2" Type="http://schemas.openxmlformats.org/officeDocument/2006/relationships/hyperlink" Target="mailto:Tobias.Michel@schichtplanfibel.de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tinyurl.com/tvoed-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3"/>
  <sheetViews>
    <sheetView showGridLines="0" tabSelected="1" showWhiteSpace="0" view="pageLayout" zoomScaleNormal="114" workbookViewId="0">
      <selection activeCell="A6" sqref="A6"/>
    </sheetView>
  </sheetViews>
  <sheetFormatPr baseColWidth="10" defaultRowHeight="14.4" x14ac:dyDescent="0.55000000000000004"/>
  <cols>
    <col min="1" max="1" width="14.15625" customWidth="1"/>
    <col min="2" max="2" width="14.26171875" customWidth="1"/>
    <col min="3" max="8" width="11.1015625" customWidth="1"/>
    <col min="9" max="9" width="14.26171875" customWidth="1"/>
  </cols>
  <sheetData>
    <row r="1" spans="1:8" ht="20.7" customHeight="1" x14ac:dyDescent="0.75">
      <c r="A1" s="70" t="s">
        <v>81</v>
      </c>
      <c r="B1" s="64"/>
      <c r="C1" s="65" t="s">
        <v>95</v>
      </c>
      <c r="D1" s="66"/>
      <c r="E1" s="66"/>
      <c r="F1" s="66"/>
      <c r="G1" s="66"/>
      <c r="H1" s="66"/>
    </row>
    <row r="2" spans="1:8" ht="14.7" thickBot="1" x14ac:dyDescent="0.6">
      <c r="A2" s="36"/>
      <c r="B2" s="36"/>
      <c r="C2" s="36"/>
      <c r="D2" s="36"/>
      <c r="E2" s="36"/>
      <c r="F2" s="192" t="s">
        <v>111</v>
      </c>
      <c r="G2" s="192"/>
      <c r="H2" s="36"/>
    </row>
    <row r="3" spans="1:8" ht="14.7" thickBot="1" x14ac:dyDescent="0.6">
      <c r="A3" s="11" t="s">
        <v>79</v>
      </c>
      <c r="B3" s="11" t="s">
        <v>113</v>
      </c>
      <c r="C3" s="195"/>
      <c r="D3" s="196"/>
      <c r="E3" s="36"/>
      <c r="F3" s="36"/>
      <c r="G3" s="36"/>
      <c r="H3" s="36"/>
    </row>
    <row r="4" spans="1:8" s="1" customFormat="1" ht="14.4" customHeight="1" thickBot="1" x14ac:dyDescent="0.8">
      <c r="A4" s="36">
        <f>IF(AND(A3="TVöD-K",B3="West"),'Anlagen A-E'!E8,IF(AND(A3="TVöD-B",B3="West"),'Anlagen A-E'!E9,IF(B3="Ost",'Anlagen A-E'!F9,IF(AND(A3="TVöD-K",B3="BaWü"),'Anlagen A-E'!E9,IF(AND(A3="TVöD-B",B3="BaWü"),'Anlagen A-E'!E9)))))</f>
        <v>38.5</v>
      </c>
      <c r="B4" s="36" t="s">
        <v>91</v>
      </c>
      <c r="C4" s="36"/>
      <c r="D4" s="78">
        <v>20</v>
      </c>
      <c r="E4" s="188" t="s">
        <v>96</v>
      </c>
      <c r="F4" s="189"/>
      <c r="G4" s="189"/>
      <c r="H4" s="56">
        <f>D4/A4</f>
        <v>0.51948051948051943</v>
      </c>
    </row>
    <row r="5" spans="1:8" s="1" customFormat="1" ht="14.4" customHeight="1" thickBot="1" x14ac:dyDescent="0.8">
      <c r="A5" s="54" t="s">
        <v>52</v>
      </c>
      <c r="B5" s="54" t="s">
        <v>1</v>
      </c>
      <c r="C5" s="36"/>
      <c r="D5" s="58"/>
      <c r="E5" s="190" t="s">
        <v>86</v>
      </c>
      <c r="F5" s="190"/>
      <c r="G5" s="36"/>
      <c r="H5" s="36"/>
    </row>
    <row r="6" spans="1:8" ht="14.4" customHeight="1" thickBot="1" x14ac:dyDescent="0.6">
      <c r="A6" s="11" t="s">
        <v>2</v>
      </c>
      <c r="B6" s="11">
        <v>5</v>
      </c>
      <c r="C6" s="55">
        <f>IF(B6='Anlagen A-E'!B50,'Anlagen A-E'!B51,IF(B6='Anlagen A-E'!C50,'Anlagen A-E'!C51,IF(B6='Anlagen A-E'!D50,'Anlagen A-E'!D51,IF(B6='Anlagen A-E'!E50,'Anlagen A-E'!E51,IF(B6='Anlagen A-E'!F50,'Anlagen A-E'!F51,IF(B6='Anlagen A-E'!G50,'Anlagen A-E'!G51,))))))</f>
        <v>3168.1</v>
      </c>
      <c r="D6" s="36"/>
      <c r="E6" s="190"/>
      <c r="F6" s="190"/>
      <c r="G6" s="36"/>
      <c r="H6" s="36"/>
    </row>
    <row r="7" spans="1:8" x14ac:dyDescent="0.55000000000000004">
      <c r="A7" s="197" t="str">
        <f>OF!B3</f>
        <v>anteiliges Tabellenentgelt:</v>
      </c>
      <c r="B7" s="197"/>
      <c r="C7" s="68">
        <f>IF($D$4&gt;0, C6 / $A$4 *$D$4, C6)</f>
        <v>1645.7662337662337</v>
      </c>
      <c r="D7" s="36"/>
      <c r="E7" s="191"/>
      <c r="F7" s="191"/>
      <c r="G7" s="36"/>
      <c r="H7" s="36"/>
    </row>
    <row r="8" spans="1:8" x14ac:dyDescent="0.55000000000000004">
      <c r="A8" s="167" t="s">
        <v>53</v>
      </c>
      <c r="B8" s="167"/>
      <c r="C8" s="48">
        <f>ROUND(C6/ROUND('Anlagen A-E'!$E$7*$A$4,2),2)</f>
        <v>18.93</v>
      </c>
      <c r="D8" s="36"/>
      <c r="E8" s="52"/>
      <c r="F8" s="53"/>
      <c r="G8" s="36"/>
      <c r="H8" s="50"/>
    </row>
    <row r="9" spans="1:8" x14ac:dyDescent="0.55000000000000004">
      <c r="A9" s="167" t="s">
        <v>90</v>
      </c>
      <c r="B9" s="167"/>
      <c r="C9" s="48">
        <f>IF(B6='Anlagen A-E'!B50,'Anlagen A-E'!B51,IF(B6='Anlagen A-E'!C50,'Anlagen A-E'!C51,IF(B6='Anlagen A-E'!D50,'Anlagen A-E'!D51,IF(B6='Anlagen A-E'!E50,'Anlagen A-E'!E51,'Anlagen A-E'!E51))))/ROUND('Anlagen A-E'!$E$7*$A$4,2)</f>
        <v>18.185543608124252</v>
      </c>
      <c r="D9" s="36"/>
      <c r="E9" s="52"/>
      <c r="F9" s="53"/>
      <c r="G9" s="36"/>
      <c r="H9" s="36"/>
    </row>
    <row r="10" spans="1:8" x14ac:dyDescent="0.55000000000000004">
      <c r="A10" s="167" t="s">
        <v>54</v>
      </c>
      <c r="B10" s="167"/>
      <c r="C10" s="48">
        <f>D10*(ROUND('Anlagen A-E'!$D$51/ROUND('Anlagen A-E'!$E$7*$A$4,2),2))</f>
        <v>5.0129999999999999</v>
      </c>
      <c r="D10" s="38">
        <f>VLOOKUP(A6,'Anlagen A-E'!A1:D48,4,0)</f>
        <v>0.3</v>
      </c>
      <c r="E10" s="168"/>
      <c r="F10" s="169"/>
      <c r="G10" s="36"/>
      <c r="H10" s="37"/>
    </row>
    <row r="11" spans="1:8" x14ac:dyDescent="0.55000000000000004">
      <c r="A11" s="46"/>
      <c r="B11" s="46" t="str">
        <f>OF!B6</f>
        <v>Nachtarbeit Arbeiter/innen:</v>
      </c>
      <c r="C11" s="57">
        <f>D11*(ROUND('Anlagen A-E'!$D$51/ROUND('Anlagen A-E'!$E$7*$A$4,2),2))</f>
        <v>3.3420000000000005</v>
      </c>
      <c r="D11" s="38">
        <v>0.2</v>
      </c>
      <c r="E11" s="168" t="s">
        <v>82</v>
      </c>
      <c r="F11" s="169"/>
      <c r="G11" s="36"/>
      <c r="H11" s="37"/>
    </row>
    <row r="12" spans="1:8" x14ac:dyDescent="0.55000000000000004">
      <c r="A12" s="167" t="str">
        <f>OF!B8</f>
        <v>Nachtarbeit Angestellte:</v>
      </c>
      <c r="B12" s="167"/>
      <c r="C12" s="48">
        <f>IF(A3="TVöD-K",D12*(ROUND('Anlagen A-E'!$D$51/ROUND('Anlagen A-E'!$E$7*$A$4,2),2)),IF(A3="TVöD-B","",))</f>
        <v>2.5065</v>
      </c>
      <c r="D12" s="38">
        <f>IF(A3="TVöD-K",0.15,IF(A3="TVöD-B","",))</f>
        <v>0.15</v>
      </c>
      <c r="E12" s="193" t="str">
        <f>IF(A3="TVöD-K","bis 25 / 40%",IF(A3="TVöD-B","",))</f>
        <v>bis 25 / 40%</v>
      </c>
      <c r="F12" s="194"/>
      <c r="G12" s="36"/>
      <c r="H12" s="37"/>
    </row>
    <row r="13" spans="1:8" x14ac:dyDescent="0.55000000000000004">
      <c r="A13" s="167" t="s">
        <v>77</v>
      </c>
      <c r="B13" s="167" t="s">
        <v>77</v>
      </c>
      <c r="C13" s="48">
        <f>D13*(ROUND('Anlagen A-E'!$D$51/ROUND('Anlagen A-E'!$E$7*$A$4,2),2))</f>
        <v>4.1775000000000002</v>
      </c>
      <c r="D13" s="38">
        <v>0.25</v>
      </c>
      <c r="E13" s="168" t="s">
        <v>83</v>
      </c>
      <c r="F13" s="169"/>
      <c r="G13" s="36"/>
      <c r="H13" s="37"/>
    </row>
    <row r="14" spans="1:8" x14ac:dyDescent="0.55000000000000004">
      <c r="A14" s="167" t="s">
        <v>97</v>
      </c>
      <c r="B14" s="167"/>
      <c r="C14" s="48">
        <f>D14*(ROUND('Anlagen A-E'!$D$51/ROUND('Anlagen A-E'!$E$7*$A$4,2),2))</f>
        <v>22.558500000000002</v>
      </c>
      <c r="D14" s="38">
        <v>1.35</v>
      </c>
      <c r="E14" s="168" t="s">
        <v>84</v>
      </c>
      <c r="F14" s="169"/>
      <c r="G14" s="36"/>
      <c r="H14" s="37"/>
    </row>
    <row r="15" spans="1:8" x14ac:dyDescent="0.55000000000000004">
      <c r="A15" s="167" t="s">
        <v>98</v>
      </c>
      <c r="B15" s="167"/>
      <c r="C15" s="48">
        <f>D15*(ROUND('Anlagen A-E'!$D$51/ROUND('Anlagen A-E'!$E$7*$A$4,2),2))</f>
        <v>5.8484999999999996</v>
      </c>
      <c r="D15" s="38">
        <v>0.35</v>
      </c>
      <c r="E15" s="168" t="s">
        <v>84</v>
      </c>
      <c r="F15" s="169"/>
      <c r="G15" s="36"/>
      <c r="H15" s="37"/>
    </row>
    <row r="16" spans="1:8" x14ac:dyDescent="0.55000000000000004">
      <c r="A16" s="167" t="s">
        <v>78</v>
      </c>
      <c r="B16" s="167"/>
      <c r="C16" s="48">
        <f>D16*(ROUND('Anlagen A-E'!$D$51/ROUND('Anlagen A-E'!$E$7*$A$4,2),2))</f>
        <v>5.8484999999999996</v>
      </c>
      <c r="D16" s="38">
        <v>0.35</v>
      </c>
      <c r="E16" s="168" t="s">
        <v>85</v>
      </c>
      <c r="F16" s="169"/>
      <c r="G16" s="36"/>
      <c r="H16" s="37"/>
    </row>
    <row r="17" spans="1:11" x14ac:dyDescent="0.55000000000000004">
      <c r="A17" s="167" t="str">
        <f>OF!B11</f>
        <v>Samstag 13-21 Uhr Arbeiter/innen:</v>
      </c>
      <c r="B17" s="167"/>
      <c r="C17" s="48">
        <f>D17*(ROUND('Anlagen A-E'!$D$51/ROUND('Anlagen A-E'!$E$7*$A$4,2),2))</f>
        <v>3.3420000000000005</v>
      </c>
      <c r="D17" s="38">
        <v>0.2</v>
      </c>
      <c r="E17" s="168"/>
      <c r="F17" s="169"/>
      <c r="G17" s="37"/>
      <c r="H17" s="37"/>
    </row>
    <row r="18" spans="1:11" x14ac:dyDescent="0.55000000000000004">
      <c r="A18" s="167" t="str">
        <f>IF(A3="TVöD-K","Samstag 13-21 Uhr Angestellte:",IF(A3="TVöD-B","",))</f>
        <v>Samstag 13-21 Uhr Angestellte:</v>
      </c>
      <c r="B18" s="167"/>
      <c r="C18" s="48">
        <f>IF(A3="TVöD-K",0.64,IF(A3="TVöD-B","",))</f>
        <v>0.64</v>
      </c>
      <c r="D18" s="59" t="str">
        <f>OF!B14</f>
        <v xml:space="preserve">  (siehe § 8 (1) und § 38 (5))</v>
      </c>
      <c r="E18" s="59"/>
      <c r="F18" s="59"/>
      <c r="G18" s="71" t="str">
        <f>IF($D$4&gt;0,"je Stunde mehr","")</f>
        <v>je Stunde mehr</v>
      </c>
      <c r="H18" s="47"/>
    </row>
    <row r="19" spans="1:11" x14ac:dyDescent="0.55000000000000004">
      <c r="A19" s="51"/>
      <c r="B19" s="51" t="str">
        <f>OF!B18</f>
        <v>Krankenhauszulage:</v>
      </c>
      <c r="C19" s="68">
        <f>IF(A3="TVöD-K",'Anlagen A-E'!$G$16,IF(A3="TVöD-B","",))</f>
        <v>12.987012987012987</v>
      </c>
      <c r="D19" s="59" t="str">
        <f>OF!B19</f>
        <v xml:space="preserve">  (siehe § 52 TVöD-BTK oder TVöD-K § 15 (2.4))</v>
      </c>
      <c r="E19" s="59"/>
      <c r="F19" s="59"/>
      <c r="G19" s="62">
        <f>IF(AND($D$4&gt;0,$A$3="TVöD-K"),'Anlagen A-E'!$H$16,"")</f>
        <v>0.14934467556362682</v>
      </c>
      <c r="H19" s="47"/>
    </row>
    <row r="20" spans="1:11" x14ac:dyDescent="0.55000000000000004">
      <c r="A20" s="51"/>
      <c r="B20" s="51" t="s">
        <v>87</v>
      </c>
      <c r="C20" s="68">
        <f>IF($D$4&gt;0, 40 / $A$4 *$D$4, 40)</f>
        <v>20.779220779220779</v>
      </c>
      <c r="D20" s="59" t="s">
        <v>93</v>
      </c>
      <c r="E20" s="60"/>
      <c r="F20" s="60"/>
      <c r="G20" s="62">
        <f>IF($D$4&gt;0,40 /($A$4 * 4.348),"")</f>
        <v>0.2389514809018029</v>
      </c>
      <c r="H20" s="47"/>
    </row>
    <row r="21" spans="1:11" x14ac:dyDescent="0.55000000000000004">
      <c r="A21" s="51"/>
      <c r="B21" s="51" t="s">
        <v>88</v>
      </c>
      <c r="C21" s="68">
        <f>IF($D$4&gt;0, 105 / $A$4 *$D$4, 105)</f>
        <v>54.54545454545454</v>
      </c>
      <c r="D21" s="59" t="s">
        <v>92</v>
      </c>
      <c r="E21" s="61"/>
      <c r="F21" s="61"/>
      <c r="G21" s="62">
        <f>IF($D$4&gt;0,105 /($A$4 * 4.348),"")</f>
        <v>0.62724763736723255</v>
      </c>
      <c r="H21" s="47"/>
    </row>
    <row r="22" spans="1:11" x14ac:dyDescent="0.55000000000000004">
      <c r="A22" s="167" t="str">
        <f>OF!B22</f>
        <v>Belastungszulagen:</v>
      </c>
      <c r="B22" s="167"/>
      <c r="C22" s="213">
        <f>IF(A3="TVöD-B","",IF($D$4&gt;0, 46.02 / $A$4 *$D$4, 46.02))</f>
        <v>23.906493506493508</v>
      </c>
      <c r="D22" s="185" t="s">
        <v>89</v>
      </c>
      <c r="E22" s="186"/>
      <c r="F22" s="186"/>
      <c r="G22" s="186"/>
      <c r="H22" s="63"/>
    </row>
    <row r="23" spans="1:11" x14ac:dyDescent="0.55000000000000004">
      <c r="A23" s="167" t="str">
        <f>OF!B29</f>
        <v/>
      </c>
      <c r="B23" s="167"/>
      <c r="C23" s="214" t="str">
        <f>IF(A3="TVöD-B",IF($D$4&gt;0,61.36/$A$4*$D$4,61.36),IF('Anlagen A-E'!B49&gt;0,IF($D$4&gt;0,'Anlagen A-E'!B49/$A$4*$D$4,'Anlagen A-E'!B49),""))</f>
        <v/>
      </c>
      <c r="D23" s="186" t="str">
        <f>OF!B26</f>
        <v/>
      </c>
      <c r="E23" s="187"/>
      <c r="F23" s="187"/>
      <c r="G23" s="187"/>
      <c r="H23" s="59"/>
    </row>
    <row r="24" spans="1:11" x14ac:dyDescent="0.55000000000000004">
      <c r="A24" s="167" t="str">
        <f>OF!B31</f>
        <v/>
      </c>
      <c r="B24" s="167"/>
      <c r="C24" s="214" t="str">
        <f>IF(A3="TVöD-K","",IF($D$4&gt;0, 40.9 / $A$4 *$D$4, 40.9))</f>
        <v/>
      </c>
      <c r="D24" s="186" t="str">
        <f>OF!B33</f>
        <v/>
      </c>
      <c r="E24" s="187"/>
      <c r="F24" s="187"/>
      <c r="G24" s="187"/>
      <c r="H24" s="59"/>
    </row>
    <row r="25" spans="1:11" ht="6" customHeight="1" x14ac:dyDescent="0.55000000000000004">
      <c r="A25" s="44"/>
      <c r="B25" s="44"/>
      <c r="C25" s="45"/>
      <c r="D25" s="42"/>
      <c r="E25" s="43"/>
      <c r="F25" s="43"/>
      <c r="G25" s="43"/>
      <c r="H25" s="43"/>
    </row>
    <row r="26" spans="1:11" ht="15.9" customHeight="1" x14ac:dyDescent="0.6">
      <c r="A26" s="184" t="s">
        <v>94</v>
      </c>
      <c r="B26" s="184"/>
      <c r="C26" s="39"/>
      <c r="D26" s="36"/>
      <c r="E26" s="37"/>
      <c r="F26" s="37"/>
      <c r="G26" s="37"/>
      <c r="H26" s="37"/>
    </row>
    <row r="27" spans="1:11" x14ac:dyDescent="0.55000000000000004">
      <c r="A27" s="67" t="s">
        <v>70</v>
      </c>
      <c r="B27" s="67" t="s">
        <v>72</v>
      </c>
      <c r="C27" s="67"/>
      <c r="D27" s="67"/>
      <c r="E27" s="67"/>
      <c r="F27" s="67"/>
      <c r="G27" s="67"/>
      <c r="H27" s="67"/>
      <c r="K27" s="73"/>
    </row>
    <row r="28" spans="1:11" s="2" customFormat="1" ht="14.7" customHeight="1" x14ac:dyDescent="0.55000000000000004">
      <c r="A28" s="180" t="s">
        <v>73</v>
      </c>
      <c r="B28" s="181" t="s">
        <v>69</v>
      </c>
      <c r="C28" s="182"/>
      <c r="D28" s="183"/>
      <c r="E28" s="177" t="s">
        <v>58</v>
      </c>
      <c r="F28" s="178"/>
      <c r="G28" s="179"/>
      <c r="H28" s="180" t="s">
        <v>59</v>
      </c>
    </row>
    <row r="29" spans="1:11" s="2" customFormat="1" x14ac:dyDescent="0.55000000000000004">
      <c r="A29" s="180"/>
      <c r="B29" s="17" t="s">
        <v>60</v>
      </c>
      <c r="C29" s="17" t="s">
        <v>61</v>
      </c>
      <c r="D29" s="17" t="s">
        <v>62</v>
      </c>
      <c r="E29" s="17" t="s">
        <v>60</v>
      </c>
      <c r="F29" s="17" t="s">
        <v>61</v>
      </c>
      <c r="G29" s="17" t="s">
        <v>62</v>
      </c>
      <c r="H29" s="180"/>
    </row>
    <row r="30" spans="1:11" s="2" customFormat="1" x14ac:dyDescent="0.55000000000000004">
      <c r="A30" s="174"/>
      <c r="B30" s="18">
        <v>0.6</v>
      </c>
      <c r="C30" s="18">
        <v>0.75</v>
      </c>
      <c r="D30" s="19">
        <v>0.9</v>
      </c>
      <c r="E30" s="19">
        <v>0.25</v>
      </c>
      <c r="F30" s="19">
        <v>0.25</v>
      </c>
      <c r="G30" s="19">
        <v>0.25</v>
      </c>
      <c r="H30" s="19">
        <v>0.15</v>
      </c>
    </row>
    <row r="31" spans="1:11" s="2" customFormat="1" x14ac:dyDescent="0.55000000000000004">
      <c r="A31" s="20" t="str">
        <f>A6</f>
        <v>P 7</v>
      </c>
      <c r="B31" s="33">
        <f>IF(ISNA(VLOOKUP($A$6,'Anlage G'!$A$5:$I$58,3,0)),0,VLOOKUP($A$6,'Anlage G'!$A$5:$I$58,3,0))</f>
        <v>10.220000000000001</v>
      </c>
      <c r="C31" s="33">
        <f>IF(ISNA(VLOOKUP($A$6,'Anlage G'!$A$5:$I$58,4,0)),0,VLOOKUP($A$6,'Anlage G'!$A$5:$I$58,4,0))</f>
        <v>12.77</v>
      </c>
      <c r="D31" s="33">
        <f>IF(ISNA(VLOOKUP($A$6,'Anlage G'!$A$5:$I$58,5,0)),0,VLOOKUP($A$6,'Anlage G'!$A$5:$I$58,5,0))</f>
        <v>15.33</v>
      </c>
      <c r="E31" s="33">
        <f>IF(ISNA(VLOOKUP($A$6,'Anlage G'!$A$5:$I$58,6,0)),0,VLOOKUP($A$6,'Anlage G'!$A$5:$I$58,6,0))</f>
        <v>2.56</v>
      </c>
      <c r="F31" s="33">
        <f>IF(ISNA(VLOOKUP($A$6,'Anlage G'!$A$5:$I$58,7,0)),0,VLOOKUP($A$6,'Anlage G'!$A$5:$I$58,7,0))</f>
        <v>3.19</v>
      </c>
      <c r="G31" s="33">
        <f>IF(ISNA(VLOOKUP($A$6,'Anlage G'!$A$5:$I$58,8,0)),0,VLOOKUP($A$6,'Anlage G'!$A$5:$I$58,8,0))</f>
        <v>3.83</v>
      </c>
      <c r="H31" s="33">
        <f>IF(ISNA(VLOOKUP($A$6,'Anlage G'!$A$5:$I$58,9,0)),0,VLOOKUP($A$6,'Anlage G'!$A$5:$I$58,9,0))</f>
        <v>2.2999999999999998</v>
      </c>
    </row>
    <row r="32" spans="1:11" s="2" customFormat="1" ht="4.8" customHeight="1" x14ac:dyDescent="0.55000000000000004">
      <c r="A32" s="37"/>
      <c r="B32" s="37"/>
      <c r="C32" s="37"/>
      <c r="D32" s="37"/>
      <c r="E32" s="37"/>
      <c r="F32" s="37"/>
      <c r="G32" s="37"/>
      <c r="H32" s="37"/>
    </row>
    <row r="33" spans="1:8" s="2" customFormat="1" x14ac:dyDescent="0.55000000000000004">
      <c r="A33" s="69" t="s">
        <v>71</v>
      </c>
      <c r="B33" s="69" t="s">
        <v>75</v>
      </c>
      <c r="C33" s="69"/>
      <c r="D33" s="69"/>
      <c r="E33" s="69"/>
      <c r="F33" s="49"/>
      <c r="G33" s="49"/>
      <c r="H33" s="37"/>
    </row>
    <row r="34" spans="1:8" s="2" customFormat="1" ht="15.6" customHeight="1" x14ac:dyDescent="0.55000000000000004">
      <c r="A34" s="174" t="s">
        <v>74</v>
      </c>
      <c r="B34" s="81"/>
      <c r="C34" s="172" t="s">
        <v>100</v>
      </c>
      <c r="D34" s="172"/>
      <c r="E34" s="172"/>
      <c r="F34" s="173"/>
      <c r="G34" s="79" t="s">
        <v>59</v>
      </c>
      <c r="H34" s="37"/>
    </row>
    <row r="35" spans="1:8" s="2" customFormat="1" ht="15.6" x14ac:dyDescent="0.55000000000000004">
      <c r="A35" s="175"/>
      <c r="B35" s="80" t="s">
        <v>101</v>
      </c>
      <c r="C35" s="34" t="s">
        <v>65</v>
      </c>
      <c r="D35" s="34" t="s">
        <v>66</v>
      </c>
      <c r="E35" s="34" t="s">
        <v>67</v>
      </c>
      <c r="F35" s="34" t="s">
        <v>68</v>
      </c>
      <c r="G35" s="35"/>
      <c r="H35" s="37"/>
    </row>
    <row r="36" spans="1:8" s="2" customFormat="1" ht="14.4" customHeight="1" x14ac:dyDescent="0.55000000000000004">
      <c r="A36" s="176"/>
      <c r="B36" s="18">
        <v>0.25</v>
      </c>
      <c r="C36" s="18">
        <v>0.4</v>
      </c>
      <c r="D36" s="18">
        <v>0.5</v>
      </c>
      <c r="E36" s="18">
        <v>0.65</v>
      </c>
      <c r="F36" s="18">
        <v>0.8</v>
      </c>
      <c r="G36" s="18">
        <v>0.15</v>
      </c>
      <c r="H36" s="72"/>
    </row>
    <row r="37" spans="1:8" s="2" customFormat="1" ht="15" customHeight="1" x14ac:dyDescent="0.55000000000000004">
      <c r="A37" s="20" t="str">
        <f>A6</f>
        <v>P 7</v>
      </c>
      <c r="B37" s="32">
        <f>IF(ISNA(VLOOKUP($A$6,'Anlage G'!$A$63:$I$109,8,0)),0,VLOOKUP($A$6,'Anlage G'!$A$63:$I$109,8,0))</f>
        <v>4.92</v>
      </c>
      <c r="C37" s="32">
        <f>IF(ISNA(VLOOKUP($A$6,'Anlage G'!$A$63:$I$109,3,0)),0,VLOOKUP($A$6,'Anlage G'!$A$63:$I$109,3,0))</f>
        <v>12.8</v>
      </c>
      <c r="D37" s="32">
        <f>IF(ISNA(VLOOKUP($A$6,'Anlage G'!$A$63:$I$109,4,0)),0,VLOOKUP($A$6,'Anlage G'!$A$63:$I$109,4,0))</f>
        <v>14.77</v>
      </c>
      <c r="E37" s="32">
        <f>IF(ISNA(VLOOKUP($A$6,'Anlage G'!$A$63:$I$109,5,0)),0,VLOOKUP($A$6,'Anlage G'!$A$63:$I$109,5,0))</f>
        <v>17.72</v>
      </c>
      <c r="F37" s="32">
        <f>IF(ISNA(VLOOKUP($A$6,'Anlage G'!$A$63:$I$109,6,0)),0,VLOOKUP($A$6,'Anlage G'!$A$63:$I$109,6,0))</f>
        <v>20.87</v>
      </c>
      <c r="G37" s="32">
        <f>IF(ISNA(VLOOKUP($A$6,'Anlage G'!$A$63:$I$109,7,0)),0,VLOOKUP($A$6,'Anlage G'!$A$63:$I$109,7,0))</f>
        <v>2.95</v>
      </c>
      <c r="H37" s="72"/>
    </row>
    <row r="38" spans="1:8" x14ac:dyDescent="0.55000000000000004">
      <c r="A38" s="37"/>
      <c r="B38" s="37"/>
      <c r="C38" s="37"/>
      <c r="D38" s="74">
        <v>43199</v>
      </c>
      <c r="E38" s="171" t="s">
        <v>99</v>
      </c>
      <c r="F38" s="171"/>
      <c r="G38" s="170" t="s">
        <v>80</v>
      </c>
      <c r="H38" s="170"/>
    </row>
    <row r="39" spans="1:8" hidden="1" x14ac:dyDescent="0.55000000000000004">
      <c r="A39" s="160" t="s">
        <v>107</v>
      </c>
      <c r="B39" s="160" t="s">
        <v>108</v>
      </c>
      <c r="C39" s="160"/>
      <c r="D39" s="160"/>
      <c r="E39" s="160"/>
      <c r="F39" s="160"/>
      <c r="G39" s="160"/>
      <c r="H39" s="160"/>
    </row>
    <row r="40" spans="1:8" hidden="1" x14ac:dyDescent="0.55000000000000004">
      <c r="A40" s="160" t="s">
        <v>109</v>
      </c>
      <c r="B40" s="160"/>
      <c r="C40" s="160"/>
      <c r="D40" s="160"/>
      <c r="E40" s="160"/>
      <c r="F40" s="160"/>
      <c r="G40" s="160"/>
      <c r="H40" s="160"/>
    </row>
    <row r="41" spans="1:8" hidden="1" x14ac:dyDescent="0.55000000000000004">
      <c r="A41" s="160"/>
      <c r="B41" s="160" t="s">
        <v>110</v>
      </c>
      <c r="C41" s="160"/>
      <c r="D41" s="160"/>
      <c r="E41" s="160"/>
      <c r="F41" s="160"/>
      <c r="G41" s="160"/>
      <c r="H41" s="160"/>
    </row>
    <row r="42" spans="1:8" x14ac:dyDescent="0.55000000000000004">
      <c r="A42" s="160"/>
      <c r="B42" s="160"/>
      <c r="C42" s="160"/>
      <c r="D42" s="160"/>
      <c r="E42" s="160"/>
      <c r="F42" s="160"/>
      <c r="G42" s="160"/>
      <c r="H42" s="160"/>
    </row>
    <row r="43" spans="1:8" x14ac:dyDescent="0.55000000000000004">
      <c r="A43" s="160"/>
      <c r="B43" s="160"/>
      <c r="C43" s="160"/>
      <c r="D43" s="160"/>
      <c r="E43" s="160"/>
      <c r="F43" s="160"/>
      <c r="G43" s="160"/>
      <c r="H43" s="160"/>
    </row>
    <row r="44" spans="1:8" x14ac:dyDescent="0.55000000000000004">
      <c r="A44" s="160"/>
      <c r="B44" s="160"/>
      <c r="C44" s="160"/>
      <c r="D44" s="160"/>
      <c r="E44" s="160"/>
      <c r="F44" s="160"/>
      <c r="G44" s="160"/>
      <c r="H44" s="160"/>
    </row>
    <row r="45" spans="1:8" x14ac:dyDescent="0.55000000000000004">
      <c r="A45" s="160"/>
      <c r="B45" s="160"/>
      <c r="C45" s="160"/>
      <c r="D45" s="160"/>
      <c r="E45" s="160"/>
      <c r="F45" s="160"/>
      <c r="G45" s="160"/>
      <c r="H45" s="160"/>
    </row>
    <row r="46" spans="1:8" x14ac:dyDescent="0.55000000000000004">
      <c r="A46" s="160"/>
      <c r="B46" s="160"/>
      <c r="C46" s="160"/>
      <c r="D46" s="160"/>
      <c r="E46" s="160"/>
      <c r="F46" s="160"/>
      <c r="G46" s="160"/>
      <c r="H46" s="160"/>
    </row>
    <row r="47" spans="1:8" x14ac:dyDescent="0.55000000000000004">
      <c r="A47" s="160"/>
      <c r="B47" s="160"/>
      <c r="C47" s="160"/>
      <c r="D47" s="160"/>
      <c r="E47" s="160"/>
      <c r="F47" s="160"/>
      <c r="G47" s="160"/>
      <c r="H47" s="160"/>
    </row>
    <row r="48" spans="1:8" x14ac:dyDescent="0.55000000000000004">
      <c r="A48" s="160"/>
      <c r="B48" s="160"/>
      <c r="C48" s="160"/>
      <c r="D48" s="160"/>
      <c r="E48" s="160"/>
      <c r="F48" s="160"/>
      <c r="G48" s="160"/>
      <c r="H48" s="160"/>
    </row>
    <row r="49" spans="1:8" x14ac:dyDescent="0.55000000000000004">
      <c r="A49" s="160"/>
      <c r="B49" s="160"/>
      <c r="C49" s="160"/>
      <c r="D49" s="160"/>
      <c r="E49" s="160"/>
      <c r="F49" s="160"/>
      <c r="G49" s="160"/>
      <c r="H49" s="160"/>
    </row>
    <row r="50" spans="1:8" x14ac:dyDescent="0.55000000000000004">
      <c r="A50" s="160"/>
      <c r="B50" s="160"/>
      <c r="C50" s="160"/>
      <c r="D50" s="160"/>
      <c r="E50" s="160"/>
      <c r="F50" s="160"/>
      <c r="G50" s="160"/>
      <c r="H50" s="160"/>
    </row>
    <row r="51" spans="1:8" x14ac:dyDescent="0.55000000000000004">
      <c r="A51" s="160"/>
      <c r="B51" s="160"/>
      <c r="C51" s="160"/>
      <c r="D51" s="160"/>
      <c r="E51" s="160"/>
      <c r="F51" s="160"/>
      <c r="G51" s="160"/>
      <c r="H51" s="160"/>
    </row>
    <row r="52" spans="1:8" x14ac:dyDescent="0.55000000000000004">
      <c r="A52" s="160"/>
      <c r="B52" s="160"/>
      <c r="C52" s="160"/>
      <c r="D52" s="160"/>
      <c r="E52" s="160"/>
      <c r="F52" s="160"/>
      <c r="G52" s="160"/>
      <c r="H52" s="160"/>
    </row>
    <row r="53" spans="1:8" x14ac:dyDescent="0.55000000000000004">
      <c r="A53" s="160"/>
      <c r="B53" s="160"/>
      <c r="C53" s="160"/>
      <c r="D53" s="160"/>
      <c r="E53" s="160"/>
      <c r="F53" s="160"/>
      <c r="G53" s="160"/>
      <c r="H53" s="160"/>
    </row>
    <row r="54" spans="1:8" x14ac:dyDescent="0.55000000000000004">
      <c r="A54" s="160"/>
      <c r="B54" s="160"/>
      <c r="C54" s="160"/>
      <c r="D54" s="160"/>
      <c r="E54" s="160"/>
      <c r="F54" s="160"/>
      <c r="G54" s="160"/>
      <c r="H54" s="160"/>
    </row>
    <row r="55" spans="1:8" x14ac:dyDescent="0.55000000000000004">
      <c r="A55" s="160"/>
      <c r="B55" s="160"/>
      <c r="C55" s="160"/>
      <c r="D55" s="160"/>
      <c r="E55" s="160"/>
      <c r="F55" s="160"/>
      <c r="G55" s="160"/>
      <c r="H55" s="160"/>
    </row>
    <row r="56" spans="1:8" x14ac:dyDescent="0.55000000000000004">
      <c r="A56" s="160"/>
      <c r="B56" s="160"/>
      <c r="C56" s="160"/>
      <c r="D56" s="160"/>
      <c r="E56" s="160"/>
      <c r="F56" s="160"/>
      <c r="G56" s="160"/>
      <c r="H56" s="160"/>
    </row>
    <row r="57" spans="1:8" x14ac:dyDescent="0.55000000000000004">
      <c r="A57" s="160"/>
      <c r="B57" s="160"/>
      <c r="C57" s="160"/>
      <c r="D57" s="160"/>
      <c r="E57" s="160"/>
      <c r="F57" s="160"/>
      <c r="G57" s="160"/>
      <c r="H57" s="160"/>
    </row>
    <row r="58" spans="1:8" x14ac:dyDescent="0.55000000000000004">
      <c r="A58" s="160"/>
      <c r="B58" s="160"/>
      <c r="C58" s="160"/>
      <c r="D58" s="160"/>
      <c r="E58" s="160"/>
      <c r="F58" s="160"/>
      <c r="G58" s="160"/>
      <c r="H58" s="160"/>
    </row>
    <row r="59" spans="1:8" x14ac:dyDescent="0.55000000000000004">
      <c r="A59" s="160"/>
      <c r="B59" s="160"/>
      <c r="C59" s="160"/>
      <c r="D59" s="160"/>
      <c r="E59" s="160"/>
      <c r="F59" s="160"/>
      <c r="G59" s="160"/>
      <c r="H59" s="160"/>
    </row>
    <row r="60" spans="1:8" x14ac:dyDescent="0.55000000000000004">
      <c r="A60" s="160"/>
      <c r="B60" s="160"/>
      <c r="C60" s="160"/>
      <c r="D60" s="160"/>
      <c r="E60" s="160"/>
      <c r="F60" s="160"/>
      <c r="G60" s="160"/>
      <c r="H60" s="160"/>
    </row>
    <row r="61" spans="1:8" x14ac:dyDescent="0.55000000000000004">
      <c r="A61" s="160"/>
      <c r="B61" s="160"/>
      <c r="C61" s="160"/>
      <c r="D61" s="160"/>
      <c r="E61" s="160"/>
      <c r="F61" s="160"/>
      <c r="G61" s="160"/>
      <c r="H61" s="160"/>
    </row>
    <row r="62" spans="1:8" x14ac:dyDescent="0.55000000000000004">
      <c r="A62" s="160"/>
      <c r="B62" s="160"/>
      <c r="C62" s="160"/>
      <c r="D62" s="160"/>
      <c r="E62" s="160"/>
      <c r="F62" s="160"/>
      <c r="G62" s="160"/>
      <c r="H62" s="160"/>
    </row>
    <row r="63" spans="1:8" x14ac:dyDescent="0.55000000000000004">
      <c r="A63" s="160"/>
      <c r="B63" s="160"/>
      <c r="C63" s="160"/>
      <c r="D63" s="160"/>
      <c r="E63" s="160"/>
      <c r="F63" s="160"/>
      <c r="G63" s="160"/>
      <c r="H63" s="160"/>
    </row>
    <row r="64" spans="1:8" x14ac:dyDescent="0.55000000000000004">
      <c r="A64" s="160"/>
      <c r="B64" s="160"/>
      <c r="C64" s="160"/>
      <c r="D64" s="160"/>
      <c r="E64" s="160"/>
      <c r="F64" s="160"/>
      <c r="G64" s="160"/>
      <c r="H64" s="160"/>
    </row>
    <row r="65" spans="1:8" x14ac:dyDescent="0.55000000000000004">
      <c r="A65" s="160"/>
      <c r="B65" s="160"/>
      <c r="C65" s="160"/>
      <c r="D65" s="160"/>
      <c r="E65" s="160"/>
      <c r="F65" s="160"/>
      <c r="G65" s="160"/>
      <c r="H65" s="160"/>
    </row>
    <row r="66" spans="1:8" x14ac:dyDescent="0.55000000000000004">
      <c r="A66" s="160"/>
      <c r="B66" s="160"/>
      <c r="C66" s="160"/>
      <c r="D66" s="160"/>
      <c r="E66" s="160"/>
      <c r="F66" s="160"/>
      <c r="G66" s="160"/>
      <c r="H66" s="160"/>
    </row>
    <row r="67" spans="1:8" x14ac:dyDescent="0.55000000000000004">
      <c r="A67" s="160"/>
      <c r="B67" s="160"/>
      <c r="C67" s="160"/>
      <c r="D67" s="160"/>
      <c r="E67" s="160"/>
      <c r="F67" s="160"/>
      <c r="G67" s="160"/>
      <c r="H67" s="160"/>
    </row>
    <row r="68" spans="1:8" x14ac:dyDescent="0.55000000000000004">
      <c r="A68" s="160"/>
      <c r="B68" s="160"/>
      <c r="C68" s="160"/>
      <c r="D68" s="160"/>
      <c r="E68" s="160"/>
      <c r="F68" s="160"/>
      <c r="G68" s="160"/>
      <c r="H68" s="160"/>
    </row>
    <row r="69" spans="1:8" x14ac:dyDescent="0.55000000000000004">
      <c r="A69" s="160"/>
      <c r="B69" s="160"/>
      <c r="C69" s="160"/>
      <c r="D69" s="160"/>
      <c r="E69" s="160"/>
      <c r="F69" s="160"/>
      <c r="G69" s="160"/>
      <c r="H69" s="160"/>
    </row>
    <row r="70" spans="1:8" x14ac:dyDescent="0.55000000000000004">
      <c r="A70" s="160"/>
      <c r="B70" s="160"/>
      <c r="C70" s="160"/>
      <c r="D70" s="160"/>
      <c r="E70" s="160"/>
      <c r="F70" s="160"/>
      <c r="G70" s="160"/>
      <c r="H70" s="160"/>
    </row>
    <row r="71" spans="1:8" x14ac:dyDescent="0.55000000000000004">
      <c r="A71" s="160"/>
      <c r="B71" s="160"/>
      <c r="C71" s="160"/>
      <c r="D71" s="160"/>
      <c r="E71" s="160"/>
      <c r="F71" s="160"/>
      <c r="G71" s="160"/>
      <c r="H71" s="160"/>
    </row>
    <row r="72" spans="1:8" x14ac:dyDescent="0.55000000000000004">
      <c r="A72" s="160"/>
      <c r="B72" s="160"/>
      <c r="C72" s="160"/>
      <c r="D72" s="160"/>
      <c r="E72" s="160"/>
      <c r="F72" s="160"/>
      <c r="G72" s="160"/>
      <c r="H72" s="160"/>
    </row>
    <row r="73" spans="1:8" x14ac:dyDescent="0.55000000000000004">
      <c r="A73" s="160"/>
      <c r="B73" s="160"/>
      <c r="C73" s="160"/>
      <c r="D73" s="160"/>
      <c r="E73" s="160"/>
      <c r="F73" s="160"/>
      <c r="G73" s="160"/>
      <c r="H73" s="160"/>
    </row>
    <row r="74" spans="1:8" x14ac:dyDescent="0.55000000000000004">
      <c r="A74" s="160"/>
      <c r="B74" s="160"/>
      <c r="C74" s="160"/>
      <c r="D74" s="160"/>
      <c r="E74" s="160"/>
      <c r="F74" s="160"/>
      <c r="G74" s="160"/>
      <c r="H74" s="160"/>
    </row>
    <row r="75" spans="1:8" x14ac:dyDescent="0.55000000000000004">
      <c r="A75" s="160"/>
      <c r="B75" s="160"/>
      <c r="C75" s="160"/>
      <c r="D75" s="160"/>
      <c r="E75" s="160"/>
      <c r="F75" s="160"/>
      <c r="G75" s="160"/>
      <c r="H75" s="160"/>
    </row>
    <row r="76" spans="1:8" x14ac:dyDescent="0.55000000000000004">
      <c r="A76" s="160"/>
      <c r="B76" s="160"/>
      <c r="C76" s="160"/>
      <c r="D76" s="160"/>
      <c r="E76" s="160"/>
      <c r="F76" s="160"/>
      <c r="G76" s="160"/>
      <c r="H76" s="160"/>
    </row>
    <row r="77" spans="1:8" x14ac:dyDescent="0.55000000000000004">
      <c r="A77" s="160"/>
      <c r="B77" s="160"/>
      <c r="C77" s="160"/>
      <c r="D77" s="160"/>
      <c r="E77" s="160"/>
      <c r="F77" s="160"/>
      <c r="G77" s="160"/>
      <c r="H77" s="160"/>
    </row>
    <row r="78" spans="1:8" x14ac:dyDescent="0.55000000000000004">
      <c r="A78" s="160"/>
      <c r="B78" s="160"/>
      <c r="C78" s="160"/>
      <c r="D78" s="160"/>
      <c r="E78" s="160"/>
      <c r="F78" s="160"/>
      <c r="G78" s="160"/>
      <c r="H78" s="160"/>
    </row>
    <row r="79" spans="1:8" x14ac:dyDescent="0.55000000000000004">
      <c r="A79" s="160"/>
      <c r="B79" s="160"/>
      <c r="C79" s="160"/>
      <c r="D79" s="160"/>
      <c r="E79" s="160"/>
      <c r="F79" s="160"/>
      <c r="G79" s="160"/>
      <c r="H79" s="160"/>
    </row>
    <row r="80" spans="1:8" x14ac:dyDescent="0.55000000000000004">
      <c r="A80" s="160"/>
      <c r="B80" s="160"/>
      <c r="C80" s="160"/>
      <c r="D80" s="160"/>
      <c r="E80" s="160"/>
      <c r="F80" s="160"/>
      <c r="G80" s="160"/>
      <c r="H80" s="160"/>
    </row>
    <row r="81" spans="1:8" x14ac:dyDescent="0.55000000000000004">
      <c r="A81" s="160"/>
      <c r="B81" s="160"/>
      <c r="C81" s="160"/>
      <c r="D81" s="160"/>
      <c r="E81" s="160"/>
      <c r="F81" s="160"/>
      <c r="G81" s="160"/>
      <c r="H81" s="160"/>
    </row>
    <row r="82" spans="1:8" x14ac:dyDescent="0.55000000000000004">
      <c r="A82" s="160"/>
      <c r="B82" s="160"/>
      <c r="C82" s="160"/>
      <c r="D82" s="160"/>
      <c r="E82" s="160"/>
      <c r="F82" s="160"/>
      <c r="G82" s="160"/>
      <c r="H82" s="160"/>
    </row>
    <row r="83" spans="1:8" x14ac:dyDescent="0.55000000000000004">
      <c r="A83" s="160"/>
      <c r="B83" s="160"/>
      <c r="C83" s="160"/>
      <c r="D83" s="160"/>
      <c r="E83" s="160"/>
      <c r="F83" s="160"/>
      <c r="G83" s="160"/>
      <c r="H83" s="160"/>
    </row>
    <row r="84" spans="1:8" x14ac:dyDescent="0.55000000000000004">
      <c r="A84" s="160"/>
      <c r="B84" s="160"/>
      <c r="C84" s="160"/>
      <c r="D84" s="160"/>
      <c r="E84" s="160"/>
      <c r="F84" s="160"/>
      <c r="G84" s="160"/>
      <c r="H84" s="160"/>
    </row>
    <row r="85" spans="1:8" x14ac:dyDescent="0.55000000000000004">
      <c r="A85" s="160"/>
      <c r="B85" s="160"/>
      <c r="C85" s="160"/>
      <c r="D85" s="160"/>
      <c r="E85" s="160"/>
      <c r="F85" s="160"/>
      <c r="G85" s="160"/>
      <c r="H85" s="160"/>
    </row>
    <row r="86" spans="1:8" x14ac:dyDescent="0.55000000000000004">
      <c r="A86" s="160"/>
      <c r="B86" s="160"/>
      <c r="C86" s="160"/>
      <c r="D86" s="160"/>
      <c r="E86" s="160"/>
      <c r="F86" s="160"/>
      <c r="G86" s="160"/>
      <c r="H86" s="160"/>
    </row>
    <row r="87" spans="1:8" x14ac:dyDescent="0.55000000000000004">
      <c r="A87" s="160"/>
      <c r="B87" s="160"/>
      <c r="C87" s="160"/>
      <c r="D87" s="160"/>
      <c r="E87" s="160"/>
      <c r="F87" s="160"/>
      <c r="G87" s="160"/>
      <c r="H87" s="160"/>
    </row>
    <row r="88" spans="1:8" x14ac:dyDescent="0.55000000000000004">
      <c r="A88" s="160"/>
      <c r="B88" s="160"/>
      <c r="C88" s="160"/>
      <c r="D88" s="160"/>
      <c r="E88" s="160"/>
      <c r="F88" s="160"/>
      <c r="G88" s="160"/>
      <c r="H88" s="160"/>
    </row>
    <row r="89" spans="1:8" x14ac:dyDescent="0.55000000000000004">
      <c r="A89" s="160"/>
      <c r="B89" s="160"/>
      <c r="C89" s="160"/>
      <c r="D89" s="160"/>
      <c r="E89" s="160"/>
      <c r="F89" s="160"/>
      <c r="G89" s="160"/>
      <c r="H89" s="160"/>
    </row>
    <row r="90" spans="1:8" x14ac:dyDescent="0.55000000000000004">
      <c r="A90" s="160"/>
      <c r="B90" s="160"/>
      <c r="C90" s="160"/>
      <c r="D90" s="160"/>
      <c r="E90" s="160"/>
      <c r="F90" s="160"/>
      <c r="G90" s="160"/>
      <c r="H90" s="160"/>
    </row>
    <row r="91" spans="1:8" x14ac:dyDescent="0.55000000000000004">
      <c r="A91" s="160"/>
      <c r="B91" s="160"/>
      <c r="C91" s="160"/>
      <c r="D91" s="160"/>
      <c r="E91" s="160"/>
      <c r="F91" s="160"/>
      <c r="G91" s="160"/>
      <c r="H91" s="160"/>
    </row>
    <row r="92" spans="1:8" x14ac:dyDescent="0.55000000000000004">
      <c r="A92" s="160"/>
      <c r="B92" s="160"/>
      <c r="C92" s="160"/>
      <c r="D92" s="160"/>
      <c r="E92" s="160"/>
      <c r="F92" s="160"/>
      <c r="G92" s="160"/>
      <c r="H92" s="160"/>
    </row>
    <row r="93" spans="1:8" x14ac:dyDescent="0.55000000000000004">
      <c r="A93" s="160"/>
      <c r="B93" s="160"/>
      <c r="C93" s="160"/>
      <c r="D93" s="160"/>
      <c r="E93" s="160"/>
      <c r="F93" s="160"/>
      <c r="G93" s="160"/>
      <c r="H93" s="160"/>
    </row>
    <row r="94" spans="1:8" x14ac:dyDescent="0.55000000000000004">
      <c r="A94" s="160"/>
      <c r="B94" s="160"/>
      <c r="C94" s="160"/>
      <c r="D94" s="160"/>
      <c r="E94" s="160"/>
      <c r="F94" s="160"/>
      <c r="G94" s="160"/>
      <c r="H94" s="160"/>
    </row>
    <row r="95" spans="1:8" x14ac:dyDescent="0.55000000000000004">
      <c r="A95" s="160"/>
      <c r="B95" s="160"/>
      <c r="C95" s="160"/>
      <c r="D95" s="160"/>
      <c r="E95" s="160"/>
      <c r="F95" s="160"/>
      <c r="G95" s="160"/>
      <c r="H95" s="160"/>
    </row>
    <row r="96" spans="1:8" x14ac:dyDescent="0.55000000000000004">
      <c r="A96" s="160"/>
      <c r="B96" s="160"/>
      <c r="C96" s="160"/>
      <c r="D96" s="160"/>
      <c r="E96" s="160"/>
      <c r="F96" s="160"/>
      <c r="G96" s="160"/>
      <c r="H96" s="160"/>
    </row>
    <row r="97" spans="1:8" x14ac:dyDescent="0.55000000000000004">
      <c r="A97" s="160"/>
      <c r="B97" s="160"/>
      <c r="C97" s="160"/>
      <c r="D97" s="160"/>
      <c r="E97" s="160"/>
      <c r="F97" s="160"/>
      <c r="G97" s="160"/>
      <c r="H97" s="160"/>
    </row>
    <row r="98" spans="1:8" x14ac:dyDescent="0.55000000000000004">
      <c r="A98" s="160"/>
      <c r="B98" s="160"/>
      <c r="C98" s="160"/>
      <c r="D98" s="160"/>
      <c r="E98" s="160"/>
      <c r="F98" s="160"/>
      <c r="G98" s="160"/>
      <c r="H98" s="160"/>
    </row>
    <row r="99" spans="1:8" x14ac:dyDescent="0.55000000000000004">
      <c r="A99" s="160"/>
      <c r="B99" s="160"/>
      <c r="C99" s="160"/>
      <c r="D99" s="160"/>
      <c r="E99" s="160"/>
      <c r="F99" s="160"/>
      <c r="G99" s="160"/>
      <c r="H99" s="160"/>
    </row>
    <row r="100" spans="1:8" x14ac:dyDescent="0.55000000000000004">
      <c r="A100" s="160"/>
      <c r="B100" s="160"/>
      <c r="C100" s="160"/>
      <c r="D100" s="160"/>
      <c r="E100" s="160"/>
      <c r="F100" s="160"/>
      <c r="G100" s="160"/>
      <c r="H100" s="160"/>
    </row>
    <row r="101" spans="1:8" x14ac:dyDescent="0.55000000000000004">
      <c r="A101" s="160"/>
      <c r="B101" s="160"/>
      <c r="C101" s="160"/>
      <c r="D101" s="160"/>
      <c r="E101" s="160"/>
      <c r="F101" s="160"/>
      <c r="G101" s="160"/>
      <c r="H101" s="160"/>
    </row>
    <row r="102" spans="1:8" x14ac:dyDescent="0.55000000000000004">
      <c r="A102" s="160"/>
      <c r="B102" s="160"/>
      <c r="C102" s="160"/>
      <c r="D102" s="160"/>
      <c r="E102" s="160"/>
      <c r="F102" s="160"/>
      <c r="G102" s="160"/>
      <c r="H102" s="160"/>
    </row>
    <row r="103" spans="1:8" x14ac:dyDescent="0.55000000000000004">
      <c r="A103" s="160"/>
      <c r="B103" s="160"/>
      <c r="C103" s="160"/>
      <c r="D103" s="160"/>
      <c r="E103" s="160"/>
      <c r="F103" s="160"/>
      <c r="G103" s="160"/>
      <c r="H103" s="160"/>
    </row>
    <row r="104" spans="1:8" x14ac:dyDescent="0.55000000000000004">
      <c r="A104" s="160"/>
      <c r="B104" s="160"/>
      <c r="C104" s="160"/>
      <c r="D104" s="160"/>
      <c r="E104" s="160"/>
      <c r="F104" s="160"/>
      <c r="G104" s="160"/>
      <c r="H104" s="160"/>
    </row>
    <row r="105" spans="1:8" x14ac:dyDescent="0.55000000000000004">
      <c r="A105" s="160"/>
      <c r="B105" s="160"/>
      <c r="C105" s="160"/>
      <c r="D105" s="160"/>
      <c r="E105" s="160"/>
      <c r="F105" s="160"/>
      <c r="G105" s="160"/>
      <c r="H105" s="160"/>
    </row>
    <row r="106" spans="1:8" x14ac:dyDescent="0.55000000000000004">
      <c r="A106" s="160"/>
      <c r="B106" s="160"/>
      <c r="C106" s="160"/>
      <c r="D106" s="160"/>
      <c r="E106" s="160"/>
      <c r="F106" s="160"/>
      <c r="G106" s="160"/>
      <c r="H106" s="160"/>
    </row>
    <row r="107" spans="1:8" x14ac:dyDescent="0.55000000000000004">
      <c r="A107" s="160"/>
      <c r="B107" s="160"/>
      <c r="C107" s="160"/>
      <c r="D107" s="160"/>
      <c r="E107" s="160"/>
      <c r="F107" s="160"/>
      <c r="G107" s="160"/>
      <c r="H107" s="160"/>
    </row>
    <row r="108" spans="1:8" x14ac:dyDescent="0.55000000000000004">
      <c r="A108" s="160"/>
      <c r="B108" s="160"/>
      <c r="C108" s="160"/>
      <c r="D108" s="160"/>
      <c r="E108" s="160"/>
      <c r="F108" s="160"/>
      <c r="G108" s="160"/>
      <c r="H108" s="160"/>
    </row>
    <row r="109" spans="1:8" x14ac:dyDescent="0.55000000000000004">
      <c r="A109" s="160"/>
      <c r="B109" s="160"/>
      <c r="C109" s="160"/>
      <c r="D109" s="160"/>
      <c r="E109" s="160"/>
      <c r="F109" s="160"/>
      <c r="G109" s="160"/>
      <c r="H109" s="160"/>
    </row>
    <row r="110" spans="1:8" x14ac:dyDescent="0.55000000000000004">
      <c r="A110" s="160"/>
      <c r="B110" s="160"/>
      <c r="C110" s="160"/>
      <c r="D110" s="160"/>
      <c r="E110" s="160"/>
      <c r="F110" s="160"/>
      <c r="G110" s="160"/>
      <c r="H110" s="160"/>
    </row>
    <row r="111" spans="1:8" x14ac:dyDescent="0.55000000000000004">
      <c r="A111" s="160"/>
      <c r="B111" s="160"/>
      <c r="C111" s="160"/>
      <c r="D111" s="160"/>
      <c r="E111" s="160"/>
      <c r="F111" s="160"/>
      <c r="G111" s="160"/>
      <c r="H111" s="160"/>
    </row>
    <row r="112" spans="1:8" x14ac:dyDescent="0.55000000000000004">
      <c r="A112" s="160"/>
      <c r="B112" s="160"/>
      <c r="C112" s="160"/>
      <c r="D112" s="160"/>
      <c r="E112" s="160"/>
      <c r="F112" s="160"/>
      <c r="G112" s="160"/>
      <c r="H112" s="160"/>
    </row>
    <row r="113" spans="1:8" x14ac:dyDescent="0.55000000000000004">
      <c r="A113" s="160"/>
      <c r="B113" s="160"/>
      <c r="C113" s="160"/>
      <c r="D113" s="160"/>
      <c r="E113" s="160"/>
      <c r="F113" s="160"/>
      <c r="G113" s="160"/>
      <c r="H113" s="160"/>
    </row>
    <row r="114" spans="1:8" x14ac:dyDescent="0.55000000000000004">
      <c r="A114" s="160"/>
      <c r="B114" s="160"/>
      <c r="C114" s="160"/>
      <c r="D114" s="160"/>
      <c r="E114" s="160"/>
      <c r="F114" s="160"/>
      <c r="G114" s="160"/>
      <c r="H114" s="160"/>
    </row>
    <row r="115" spans="1:8" x14ac:dyDescent="0.55000000000000004">
      <c r="A115" s="160"/>
      <c r="B115" s="160"/>
      <c r="C115" s="160"/>
      <c r="D115" s="160"/>
      <c r="E115" s="160"/>
      <c r="F115" s="160"/>
      <c r="G115" s="160"/>
      <c r="H115" s="160"/>
    </row>
    <row r="116" spans="1:8" x14ac:dyDescent="0.55000000000000004">
      <c r="A116" s="160"/>
      <c r="B116" s="160"/>
      <c r="C116" s="160"/>
      <c r="D116" s="160"/>
      <c r="E116" s="160"/>
      <c r="F116" s="160"/>
      <c r="G116" s="160"/>
      <c r="H116" s="160"/>
    </row>
    <row r="117" spans="1:8" x14ac:dyDescent="0.55000000000000004">
      <c r="A117" s="160"/>
      <c r="B117" s="160"/>
      <c r="C117" s="160"/>
      <c r="D117" s="160"/>
      <c r="E117" s="160"/>
      <c r="F117" s="160"/>
      <c r="G117" s="160"/>
      <c r="H117" s="160"/>
    </row>
    <row r="118" spans="1:8" x14ac:dyDescent="0.55000000000000004">
      <c r="A118" s="160"/>
      <c r="B118" s="160"/>
      <c r="C118" s="160"/>
      <c r="D118" s="160"/>
      <c r="E118" s="160"/>
      <c r="F118" s="160"/>
      <c r="G118" s="160"/>
      <c r="H118" s="160"/>
    </row>
    <row r="119" spans="1:8" x14ac:dyDescent="0.55000000000000004">
      <c r="A119" s="160"/>
      <c r="B119" s="160"/>
      <c r="C119" s="160"/>
      <c r="D119" s="160"/>
      <c r="E119" s="160"/>
      <c r="F119" s="160"/>
      <c r="G119" s="160"/>
      <c r="H119" s="160"/>
    </row>
    <row r="120" spans="1:8" x14ac:dyDescent="0.55000000000000004">
      <c r="A120" s="160"/>
      <c r="B120" s="160"/>
      <c r="C120" s="160"/>
      <c r="D120" s="160"/>
      <c r="E120" s="160"/>
      <c r="F120" s="160"/>
      <c r="G120" s="160"/>
      <c r="H120" s="160"/>
    </row>
    <row r="121" spans="1:8" x14ac:dyDescent="0.55000000000000004">
      <c r="A121" s="160"/>
      <c r="B121" s="160"/>
      <c r="C121" s="160"/>
      <c r="D121" s="160"/>
      <c r="E121" s="160"/>
      <c r="F121" s="160"/>
      <c r="G121" s="160"/>
      <c r="H121" s="160"/>
    </row>
    <row r="122" spans="1:8" x14ac:dyDescent="0.55000000000000004">
      <c r="A122" s="160"/>
      <c r="B122" s="160"/>
      <c r="C122" s="160"/>
      <c r="D122" s="160"/>
      <c r="E122" s="160"/>
      <c r="F122" s="160"/>
      <c r="G122" s="160"/>
      <c r="H122" s="160"/>
    </row>
    <row r="123" spans="1:8" x14ac:dyDescent="0.55000000000000004">
      <c r="A123" s="160"/>
      <c r="B123" s="160"/>
      <c r="C123" s="160"/>
      <c r="D123" s="160"/>
      <c r="E123" s="160"/>
      <c r="F123" s="160"/>
      <c r="G123" s="160"/>
      <c r="H123" s="160"/>
    </row>
    <row r="124" spans="1:8" x14ac:dyDescent="0.55000000000000004">
      <c r="A124" s="160"/>
      <c r="B124" s="160"/>
      <c r="C124" s="160"/>
      <c r="D124" s="160"/>
      <c r="E124" s="160"/>
      <c r="F124" s="160"/>
      <c r="G124" s="160"/>
      <c r="H124" s="160"/>
    </row>
    <row r="125" spans="1:8" x14ac:dyDescent="0.55000000000000004">
      <c r="A125" s="160"/>
      <c r="B125" s="160"/>
      <c r="C125" s="160"/>
      <c r="D125" s="160"/>
      <c r="E125" s="160"/>
      <c r="F125" s="160"/>
      <c r="G125" s="160"/>
      <c r="H125" s="160"/>
    </row>
    <row r="126" spans="1:8" x14ac:dyDescent="0.55000000000000004">
      <c r="A126" s="160"/>
      <c r="B126" s="160"/>
      <c r="C126" s="160"/>
      <c r="D126" s="160"/>
      <c r="E126" s="160"/>
      <c r="F126" s="160"/>
      <c r="G126" s="160"/>
      <c r="H126" s="160"/>
    </row>
    <row r="127" spans="1:8" x14ac:dyDescent="0.55000000000000004">
      <c r="A127" s="160"/>
      <c r="B127" s="160"/>
      <c r="C127" s="160"/>
      <c r="D127" s="160"/>
      <c r="E127" s="160"/>
      <c r="F127" s="160"/>
      <c r="G127" s="160"/>
      <c r="H127" s="160"/>
    </row>
    <row r="128" spans="1:8" x14ac:dyDescent="0.55000000000000004">
      <c r="A128" s="160"/>
      <c r="B128" s="160"/>
      <c r="C128" s="160"/>
      <c r="D128" s="160"/>
      <c r="E128" s="160"/>
      <c r="F128" s="160"/>
      <c r="G128" s="160"/>
      <c r="H128" s="160"/>
    </row>
    <row r="129" spans="1:8" x14ac:dyDescent="0.55000000000000004">
      <c r="A129" s="160"/>
      <c r="B129" s="160"/>
      <c r="C129" s="160"/>
      <c r="D129" s="160"/>
      <c r="E129" s="160"/>
      <c r="F129" s="160"/>
      <c r="G129" s="160"/>
      <c r="H129" s="160"/>
    </row>
    <row r="130" spans="1:8" x14ac:dyDescent="0.55000000000000004">
      <c r="A130" s="160"/>
      <c r="B130" s="160"/>
      <c r="C130" s="160"/>
      <c r="D130" s="160"/>
      <c r="E130" s="160"/>
      <c r="F130" s="160"/>
      <c r="G130" s="160"/>
      <c r="H130" s="160"/>
    </row>
    <row r="131" spans="1:8" x14ac:dyDescent="0.55000000000000004">
      <c r="A131" s="160"/>
      <c r="B131" s="160"/>
      <c r="C131" s="160"/>
      <c r="D131" s="160"/>
      <c r="E131" s="160"/>
      <c r="F131" s="160"/>
      <c r="G131" s="160"/>
      <c r="H131" s="160"/>
    </row>
    <row r="132" spans="1:8" x14ac:dyDescent="0.55000000000000004">
      <c r="A132" s="160"/>
      <c r="B132" s="160"/>
      <c r="C132" s="160"/>
      <c r="D132" s="160"/>
      <c r="E132" s="160"/>
      <c r="F132" s="160"/>
      <c r="G132" s="160"/>
      <c r="H132" s="160"/>
    </row>
    <row r="133" spans="1:8" x14ac:dyDescent="0.55000000000000004">
      <c r="A133" s="160"/>
      <c r="B133" s="160"/>
      <c r="C133" s="160"/>
      <c r="D133" s="160"/>
      <c r="E133" s="160"/>
      <c r="F133" s="160"/>
      <c r="G133" s="160"/>
      <c r="H133" s="160"/>
    </row>
    <row r="134" spans="1:8" x14ac:dyDescent="0.55000000000000004">
      <c r="A134" s="160"/>
      <c r="B134" s="160"/>
      <c r="C134" s="160"/>
      <c r="D134" s="160"/>
      <c r="E134" s="160"/>
      <c r="F134" s="160"/>
      <c r="G134" s="160"/>
      <c r="H134" s="160"/>
    </row>
    <row r="135" spans="1:8" x14ac:dyDescent="0.55000000000000004">
      <c r="A135" s="160"/>
      <c r="B135" s="160"/>
      <c r="C135" s="160"/>
      <c r="D135" s="160"/>
      <c r="E135" s="160"/>
      <c r="F135" s="160"/>
      <c r="G135" s="160"/>
      <c r="H135" s="160"/>
    </row>
    <row r="136" spans="1:8" x14ac:dyDescent="0.55000000000000004">
      <c r="A136" s="160"/>
      <c r="B136" s="160"/>
      <c r="C136" s="160"/>
      <c r="D136" s="160"/>
      <c r="E136" s="160"/>
      <c r="F136" s="160"/>
      <c r="G136" s="160"/>
      <c r="H136" s="160"/>
    </row>
    <row r="137" spans="1:8" x14ac:dyDescent="0.55000000000000004">
      <c r="A137" s="160"/>
      <c r="B137" s="160"/>
      <c r="C137" s="160"/>
      <c r="D137" s="160"/>
      <c r="E137" s="160"/>
      <c r="F137" s="160"/>
      <c r="G137" s="160"/>
      <c r="H137" s="160"/>
    </row>
    <row r="138" spans="1:8" x14ac:dyDescent="0.55000000000000004">
      <c r="A138" s="160"/>
      <c r="B138" s="160"/>
      <c r="C138" s="160"/>
      <c r="D138" s="160"/>
      <c r="E138" s="160"/>
      <c r="F138" s="160"/>
      <c r="G138" s="160"/>
      <c r="H138" s="160"/>
    </row>
    <row r="139" spans="1:8" x14ac:dyDescent="0.55000000000000004">
      <c r="A139" s="160"/>
      <c r="B139" s="160"/>
      <c r="C139" s="160"/>
      <c r="D139" s="160"/>
      <c r="E139" s="160"/>
      <c r="F139" s="160"/>
      <c r="G139" s="160"/>
      <c r="H139" s="160"/>
    </row>
    <row r="140" spans="1:8" x14ac:dyDescent="0.55000000000000004">
      <c r="A140" s="160"/>
      <c r="B140" s="160"/>
      <c r="C140" s="160"/>
      <c r="D140" s="160"/>
      <c r="E140" s="160"/>
      <c r="F140" s="160"/>
      <c r="G140" s="160"/>
      <c r="H140" s="160"/>
    </row>
    <row r="141" spans="1:8" x14ac:dyDescent="0.55000000000000004">
      <c r="A141" s="160"/>
      <c r="B141" s="160"/>
      <c r="C141" s="160"/>
      <c r="D141" s="160"/>
      <c r="E141" s="160"/>
      <c r="F141" s="160"/>
      <c r="G141" s="160"/>
      <c r="H141" s="160"/>
    </row>
    <row r="142" spans="1:8" x14ac:dyDescent="0.55000000000000004">
      <c r="A142" s="160"/>
      <c r="B142" s="160"/>
      <c r="C142" s="160"/>
      <c r="D142" s="160"/>
      <c r="E142" s="160"/>
      <c r="F142" s="160"/>
      <c r="G142" s="160"/>
      <c r="H142" s="160"/>
    </row>
    <row r="143" spans="1:8" x14ac:dyDescent="0.55000000000000004">
      <c r="A143" s="160"/>
      <c r="B143" s="160"/>
      <c r="C143" s="160"/>
      <c r="D143" s="160"/>
      <c r="E143" s="160"/>
      <c r="F143" s="160"/>
      <c r="G143" s="160"/>
      <c r="H143" s="160"/>
    </row>
    <row r="144" spans="1:8" x14ac:dyDescent="0.55000000000000004">
      <c r="A144" s="160"/>
      <c r="B144" s="160"/>
      <c r="C144" s="160"/>
      <c r="D144" s="160"/>
      <c r="E144" s="160"/>
      <c r="F144" s="160"/>
      <c r="G144" s="160"/>
      <c r="H144" s="160"/>
    </row>
    <row r="145" spans="1:8" x14ac:dyDescent="0.55000000000000004">
      <c r="A145" s="160"/>
      <c r="B145" s="160"/>
      <c r="C145" s="160"/>
      <c r="D145" s="160"/>
      <c r="E145" s="160"/>
      <c r="F145" s="160"/>
      <c r="G145" s="160"/>
      <c r="H145" s="160"/>
    </row>
    <row r="146" spans="1:8" x14ac:dyDescent="0.55000000000000004">
      <c r="A146" s="160"/>
      <c r="B146" s="160"/>
      <c r="C146" s="160"/>
      <c r="D146" s="160"/>
      <c r="E146" s="160"/>
      <c r="F146" s="160"/>
      <c r="G146" s="160"/>
      <c r="H146" s="160"/>
    </row>
    <row r="147" spans="1:8" x14ac:dyDescent="0.55000000000000004">
      <c r="A147" s="160"/>
      <c r="B147" s="160"/>
      <c r="C147" s="160"/>
      <c r="D147" s="160"/>
      <c r="E147" s="160"/>
      <c r="F147" s="160"/>
      <c r="G147" s="160"/>
      <c r="H147" s="160"/>
    </row>
    <row r="148" spans="1:8" x14ac:dyDescent="0.55000000000000004">
      <c r="A148" s="160"/>
      <c r="B148" s="160"/>
      <c r="C148" s="160"/>
      <c r="D148" s="160"/>
      <c r="E148" s="160"/>
      <c r="F148" s="160"/>
      <c r="G148" s="160"/>
      <c r="H148" s="160"/>
    </row>
    <row r="149" spans="1:8" x14ac:dyDescent="0.55000000000000004">
      <c r="A149" s="160"/>
      <c r="B149" s="160"/>
      <c r="C149" s="160"/>
      <c r="D149" s="160"/>
      <c r="E149" s="160"/>
      <c r="F149" s="160"/>
      <c r="G149" s="160"/>
      <c r="H149" s="160"/>
    </row>
    <row r="150" spans="1:8" x14ac:dyDescent="0.55000000000000004">
      <c r="A150" s="160"/>
      <c r="B150" s="160"/>
      <c r="C150" s="160"/>
      <c r="D150" s="160"/>
      <c r="E150" s="161"/>
      <c r="F150" s="160"/>
      <c r="G150" s="160"/>
      <c r="H150" s="160"/>
    </row>
    <row r="151" spans="1:8" x14ac:dyDescent="0.55000000000000004">
      <c r="A151" s="160"/>
      <c r="B151" s="160"/>
      <c r="C151" s="160"/>
      <c r="D151" s="160"/>
      <c r="E151" s="160"/>
      <c r="F151" s="160"/>
      <c r="G151" s="160"/>
      <c r="H151" s="160"/>
    </row>
    <row r="152" spans="1:8" x14ac:dyDescent="0.55000000000000004">
      <c r="A152" s="160"/>
      <c r="B152" s="160"/>
      <c r="C152" s="160"/>
      <c r="D152" s="160"/>
      <c r="E152" s="160"/>
      <c r="F152" s="160"/>
      <c r="G152" s="160"/>
      <c r="H152" s="160"/>
    </row>
    <row r="153" spans="1:8" x14ac:dyDescent="0.55000000000000004">
      <c r="A153" s="160"/>
      <c r="B153" s="160"/>
      <c r="C153" s="160"/>
      <c r="D153" s="160"/>
      <c r="E153" s="160"/>
      <c r="F153" s="160"/>
      <c r="G153" s="160"/>
      <c r="H153" s="160"/>
    </row>
    <row r="154" spans="1:8" x14ac:dyDescent="0.55000000000000004">
      <c r="A154" s="160"/>
      <c r="B154" s="160"/>
      <c r="C154" s="160"/>
      <c r="D154" s="160"/>
      <c r="E154" s="160"/>
      <c r="F154" s="160"/>
      <c r="G154" s="160"/>
      <c r="H154" s="160"/>
    </row>
    <row r="155" spans="1:8" x14ac:dyDescent="0.55000000000000004">
      <c r="A155" s="160"/>
      <c r="B155" s="160"/>
      <c r="C155" s="160"/>
      <c r="D155" s="160"/>
      <c r="E155" s="160"/>
      <c r="F155" s="160"/>
      <c r="G155" s="160"/>
      <c r="H155" s="160"/>
    </row>
    <row r="156" spans="1:8" x14ac:dyDescent="0.55000000000000004">
      <c r="A156" s="160"/>
      <c r="B156" s="160"/>
      <c r="C156" s="160"/>
      <c r="D156" s="160"/>
      <c r="E156" s="160"/>
      <c r="F156" s="160"/>
      <c r="G156" s="160"/>
      <c r="H156" s="160"/>
    </row>
    <row r="157" spans="1:8" x14ac:dyDescent="0.55000000000000004">
      <c r="A157" s="160"/>
      <c r="B157" s="160"/>
      <c r="C157" s="160"/>
      <c r="D157" s="160"/>
      <c r="E157" s="160"/>
      <c r="F157" s="160"/>
      <c r="G157" s="160"/>
      <c r="H157" s="160"/>
    </row>
    <row r="158" spans="1:8" x14ac:dyDescent="0.55000000000000004">
      <c r="A158" s="160"/>
      <c r="B158" s="160"/>
      <c r="C158" s="160"/>
      <c r="D158" s="160"/>
      <c r="E158" s="160"/>
      <c r="F158" s="160"/>
      <c r="G158" s="160"/>
      <c r="H158" s="160"/>
    </row>
    <row r="159" spans="1:8" x14ac:dyDescent="0.55000000000000004">
      <c r="A159" s="160"/>
      <c r="B159" s="160"/>
      <c r="C159" s="160"/>
      <c r="D159" s="160"/>
      <c r="E159" s="160"/>
      <c r="F159" s="160"/>
      <c r="G159" s="160"/>
      <c r="H159" s="160"/>
    </row>
    <row r="160" spans="1:8" x14ac:dyDescent="0.55000000000000004">
      <c r="A160" s="160"/>
      <c r="B160" s="160"/>
      <c r="C160" s="160"/>
      <c r="D160" s="160"/>
      <c r="E160" s="160"/>
      <c r="F160" s="160"/>
      <c r="G160" s="160"/>
      <c r="H160" s="160"/>
    </row>
    <row r="161" spans="1:8" x14ac:dyDescent="0.55000000000000004">
      <c r="A161" s="160"/>
      <c r="B161" s="160"/>
      <c r="C161" s="160"/>
      <c r="D161" s="160"/>
      <c r="E161" s="160"/>
      <c r="F161" s="160"/>
      <c r="G161" s="160"/>
      <c r="H161" s="160"/>
    </row>
    <row r="162" spans="1:8" x14ac:dyDescent="0.55000000000000004">
      <c r="A162" s="160"/>
      <c r="B162" s="160"/>
      <c r="C162" s="160"/>
      <c r="D162" s="160"/>
      <c r="E162" s="160"/>
      <c r="F162" s="160"/>
      <c r="G162" s="160"/>
      <c r="H162" s="160"/>
    </row>
    <row r="163" spans="1:8" x14ac:dyDescent="0.55000000000000004">
      <c r="A163" s="160"/>
      <c r="B163" s="160"/>
      <c r="C163" s="160"/>
      <c r="D163" s="160"/>
      <c r="E163" s="160"/>
      <c r="F163" s="160"/>
      <c r="G163" s="160"/>
      <c r="H163" s="160"/>
    </row>
    <row r="164" spans="1:8" x14ac:dyDescent="0.55000000000000004">
      <c r="A164" s="160"/>
      <c r="B164" s="160"/>
      <c r="C164" s="160"/>
      <c r="D164" s="160"/>
      <c r="E164" s="160"/>
      <c r="F164" s="160"/>
      <c r="G164" s="160"/>
      <c r="H164" s="160"/>
    </row>
    <row r="165" spans="1:8" x14ac:dyDescent="0.55000000000000004">
      <c r="A165" s="160"/>
      <c r="B165" s="160"/>
      <c r="C165" s="160"/>
      <c r="D165" s="160"/>
      <c r="E165" s="160"/>
      <c r="F165" s="160"/>
      <c r="G165" s="160"/>
      <c r="H165" s="160"/>
    </row>
    <row r="166" spans="1:8" x14ac:dyDescent="0.55000000000000004">
      <c r="A166" s="160"/>
      <c r="B166" s="160"/>
      <c r="C166" s="160"/>
      <c r="D166" s="160"/>
      <c r="E166" s="160"/>
      <c r="F166" s="160"/>
      <c r="G166" s="160"/>
      <c r="H166" s="160"/>
    </row>
    <row r="167" spans="1:8" x14ac:dyDescent="0.55000000000000004">
      <c r="A167" s="160"/>
      <c r="B167" s="160"/>
      <c r="C167" s="160"/>
      <c r="D167" s="160"/>
      <c r="E167" s="160"/>
      <c r="F167" s="160"/>
      <c r="G167" s="160"/>
      <c r="H167" s="160"/>
    </row>
    <row r="168" spans="1:8" x14ac:dyDescent="0.55000000000000004">
      <c r="A168" s="160"/>
      <c r="B168" s="160"/>
      <c r="C168" s="160"/>
      <c r="D168" s="160"/>
      <c r="E168" s="160"/>
      <c r="F168" s="160"/>
      <c r="G168" s="160"/>
      <c r="H168" s="160"/>
    </row>
    <row r="169" spans="1:8" x14ac:dyDescent="0.55000000000000004">
      <c r="A169" s="160"/>
      <c r="B169" s="160"/>
      <c r="C169" s="160"/>
      <c r="D169" s="160"/>
      <c r="E169" s="160"/>
      <c r="F169" s="160"/>
      <c r="G169" s="160"/>
      <c r="H169" s="160"/>
    </row>
    <row r="170" spans="1:8" x14ac:dyDescent="0.55000000000000004">
      <c r="A170" s="160"/>
      <c r="B170" s="160"/>
      <c r="C170" s="160"/>
      <c r="D170" s="160"/>
      <c r="E170" s="160"/>
      <c r="F170" s="160"/>
      <c r="G170" s="160"/>
      <c r="H170" s="160"/>
    </row>
    <row r="171" spans="1:8" x14ac:dyDescent="0.55000000000000004">
      <c r="A171" s="160"/>
      <c r="B171" s="160"/>
      <c r="C171" s="160"/>
      <c r="D171" s="160"/>
      <c r="E171" s="160"/>
      <c r="F171" s="160"/>
      <c r="G171" s="160"/>
      <c r="H171" s="160"/>
    </row>
    <row r="172" spans="1:8" x14ac:dyDescent="0.55000000000000004">
      <c r="A172" s="160"/>
      <c r="B172" s="160"/>
      <c r="C172" s="160"/>
      <c r="D172" s="160"/>
      <c r="E172" s="160"/>
      <c r="F172" s="160"/>
      <c r="G172" s="160"/>
      <c r="H172" s="160"/>
    </row>
    <row r="173" spans="1:8" x14ac:dyDescent="0.55000000000000004">
      <c r="A173" s="160"/>
      <c r="B173" s="160"/>
      <c r="C173" s="160"/>
      <c r="D173" s="160"/>
      <c r="E173" s="160"/>
      <c r="F173" s="160"/>
      <c r="G173" s="160"/>
      <c r="H173" s="160"/>
    </row>
    <row r="174" spans="1:8" x14ac:dyDescent="0.55000000000000004">
      <c r="A174" s="160"/>
      <c r="B174" s="160"/>
      <c r="C174" s="160"/>
      <c r="D174" s="160"/>
      <c r="E174" s="160"/>
      <c r="F174" s="160"/>
      <c r="G174" s="160"/>
      <c r="H174" s="160"/>
    </row>
    <row r="175" spans="1:8" x14ac:dyDescent="0.55000000000000004">
      <c r="A175" s="160"/>
      <c r="B175" s="160"/>
      <c r="C175" s="160"/>
      <c r="D175" s="160"/>
      <c r="E175" s="160"/>
      <c r="F175" s="160"/>
      <c r="G175" s="160"/>
      <c r="H175" s="160"/>
    </row>
    <row r="176" spans="1:8" x14ac:dyDescent="0.55000000000000004">
      <c r="A176" s="160"/>
      <c r="B176" s="160"/>
      <c r="C176" s="160"/>
      <c r="D176" s="160"/>
      <c r="E176" s="160"/>
      <c r="F176" s="160"/>
      <c r="G176" s="160"/>
      <c r="H176" s="160"/>
    </row>
    <row r="177" spans="1:8" x14ac:dyDescent="0.55000000000000004">
      <c r="A177" s="160"/>
      <c r="B177" s="160"/>
      <c r="C177" s="160"/>
      <c r="D177" s="160"/>
      <c r="E177" s="160"/>
      <c r="F177" s="160"/>
      <c r="G177" s="160"/>
      <c r="H177" s="160"/>
    </row>
    <row r="178" spans="1:8" x14ac:dyDescent="0.55000000000000004">
      <c r="A178" s="160"/>
      <c r="B178" s="160"/>
      <c r="C178" s="160"/>
      <c r="D178" s="160"/>
      <c r="E178" s="160"/>
      <c r="F178" s="160"/>
      <c r="G178" s="160"/>
      <c r="H178" s="160"/>
    </row>
    <row r="179" spans="1:8" x14ac:dyDescent="0.55000000000000004">
      <c r="A179" s="160"/>
      <c r="B179" s="160"/>
      <c r="C179" s="160"/>
      <c r="D179" s="160"/>
      <c r="E179" s="160"/>
      <c r="F179" s="160"/>
      <c r="G179" s="160"/>
      <c r="H179" s="160"/>
    </row>
    <row r="180" spans="1:8" x14ac:dyDescent="0.55000000000000004">
      <c r="A180" s="160"/>
      <c r="B180" s="160"/>
      <c r="C180" s="160"/>
      <c r="D180" s="160"/>
      <c r="E180" s="160"/>
      <c r="F180" s="160"/>
      <c r="G180" s="160"/>
      <c r="H180" s="160"/>
    </row>
    <row r="181" spans="1:8" x14ac:dyDescent="0.55000000000000004">
      <c r="A181" s="160"/>
      <c r="B181" s="160"/>
      <c r="C181" s="160"/>
      <c r="D181" s="160"/>
      <c r="E181" s="160"/>
      <c r="F181" s="160"/>
      <c r="G181" s="160"/>
      <c r="H181" s="160"/>
    </row>
    <row r="182" spans="1:8" x14ac:dyDescent="0.55000000000000004">
      <c r="A182" s="160"/>
      <c r="B182" s="160"/>
      <c r="C182" s="160"/>
      <c r="D182" s="160"/>
      <c r="E182" s="160"/>
      <c r="F182" s="160"/>
      <c r="G182" s="160"/>
      <c r="H182" s="160"/>
    </row>
    <row r="183" spans="1:8" x14ac:dyDescent="0.55000000000000004">
      <c r="A183" s="160"/>
      <c r="B183" s="160"/>
      <c r="C183" s="160"/>
      <c r="D183" s="160"/>
      <c r="E183" s="160"/>
      <c r="F183" s="160"/>
      <c r="G183" s="160"/>
      <c r="H183" s="160"/>
    </row>
    <row r="184" spans="1:8" x14ac:dyDescent="0.55000000000000004">
      <c r="A184" s="160"/>
      <c r="B184" s="160"/>
      <c r="C184" s="160"/>
      <c r="D184" s="160"/>
      <c r="E184" s="160"/>
      <c r="F184" s="160"/>
      <c r="G184" s="160"/>
      <c r="H184" s="160"/>
    </row>
    <row r="185" spans="1:8" x14ac:dyDescent="0.55000000000000004">
      <c r="A185" s="160"/>
      <c r="B185" s="160"/>
      <c r="C185" s="160"/>
      <c r="D185" s="160"/>
      <c r="E185" s="160"/>
      <c r="F185" s="160"/>
      <c r="G185" s="160"/>
      <c r="H185" s="160"/>
    </row>
    <row r="186" spans="1:8" x14ac:dyDescent="0.55000000000000004">
      <c r="A186" s="160"/>
      <c r="B186" s="160"/>
      <c r="C186" s="160"/>
      <c r="D186" s="160"/>
      <c r="E186" s="160"/>
      <c r="F186" s="160"/>
      <c r="G186" s="160"/>
      <c r="H186" s="160"/>
    </row>
    <row r="187" spans="1:8" x14ac:dyDescent="0.55000000000000004">
      <c r="A187" s="160"/>
      <c r="B187" s="160"/>
      <c r="C187" s="160"/>
      <c r="D187" s="160"/>
      <c r="E187" s="160"/>
      <c r="F187" s="160"/>
      <c r="G187" s="160"/>
      <c r="H187" s="160"/>
    </row>
    <row r="188" spans="1:8" x14ac:dyDescent="0.55000000000000004">
      <c r="A188" s="160"/>
      <c r="B188" s="160"/>
      <c r="C188" s="160"/>
      <c r="D188" s="160"/>
      <c r="E188" s="160"/>
      <c r="F188" s="160"/>
      <c r="G188" s="160"/>
      <c r="H188" s="160"/>
    </row>
    <row r="189" spans="1:8" x14ac:dyDescent="0.55000000000000004">
      <c r="A189" s="160"/>
      <c r="B189" s="160"/>
      <c r="C189" s="160"/>
      <c r="D189" s="160"/>
      <c r="E189" s="160"/>
      <c r="F189" s="160"/>
      <c r="G189" s="160"/>
      <c r="H189" s="160"/>
    </row>
    <row r="190" spans="1:8" x14ac:dyDescent="0.55000000000000004">
      <c r="A190" s="160"/>
      <c r="B190" s="160"/>
      <c r="C190" s="160"/>
      <c r="D190" s="160"/>
      <c r="E190" s="160"/>
      <c r="F190" s="160"/>
      <c r="G190" s="160"/>
      <c r="H190" s="160"/>
    </row>
    <row r="191" spans="1:8" x14ac:dyDescent="0.55000000000000004">
      <c r="A191" s="160"/>
      <c r="B191" s="160"/>
      <c r="C191" s="160"/>
      <c r="D191" s="160"/>
      <c r="E191" s="160"/>
      <c r="F191" s="160"/>
      <c r="G191" s="160"/>
      <c r="H191" s="160"/>
    </row>
    <row r="192" spans="1:8" x14ac:dyDescent="0.55000000000000004">
      <c r="A192" s="160"/>
      <c r="B192" s="160"/>
      <c r="C192" s="160"/>
      <c r="D192" s="160"/>
      <c r="E192" s="160"/>
      <c r="F192" s="160"/>
      <c r="G192" s="160"/>
      <c r="H192" s="160"/>
    </row>
    <row r="193" spans="1:8" x14ac:dyDescent="0.55000000000000004">
      <c r="A193" s="160"/>
      <c r="B193" s="160"/>
      <c r="C193" s="160"/>
      <c r="D193" s="160"/>
      <c r="E193" s="160"/>
      <c r="F193" s="160"/>
      <c r="G193" s="160"/>
      <c r="H193" s="160"/>
    </row>
    <row r="194" spans="1:8" x14ac:dyDescent="0.55000000000000004">
      <c r="A194" s="160"/>
      <c r="B194" s="160"/>
      <c r="C194" s="160"/>
      <c r="D194" s="160"/>
      <c r="E194" s="160"/>
      <c r="F194" s="160"/>
      <c r="G194" s="160"/>
      <c r="H194" s="160"/>
    </row>
    <row r="195" spans="1:8" x14ac:dyDescent="0.55000000000000004">
      <c r="A195" s="160"/>
      <c r="B195" s="160"/>
      <c r="C195" s="160"/>
      <c r="D195" s="160"/>
      <c r="E195" s="160"/>
      <c r="F195" s="160"/>
      <c r="G195" s="160"/>
      <c r="H195" s="160"/>
    </row>
    <row r="196" spans="1:8" x14ac:dyDescent="0.55000000000000004">
      <c r="A196" s="160"/>
      <c r="B196" s="160"/>
      <c r="C196" s="160"/>
      <c r="D196" s="160"/>
      <c r="E196" s="160"/>
      <c r="F196" s="160"/>
      <c r="G196" s="160"/>
      <c r="H196" s="160"/>
    </row>
    <row r="197" spans="1:8" x14ac:dyDescent="0.55000000000000004">
      <c r="A197" s="160"/>
      <c r="B197" s="160"/>
      <c r="C197" s="160"/>
      <c r="D197" s="160"/>
      <c r="E197" s="160"/>
      <c r="F197" s="160"/>
      <c r="G197" s="160"/>
      <c r="H197" s="160"/>
    </row>
    <row r="198" spans="1:8" x14ac:dyDescent="0.55000000000000004">
      <c r="A198" s="160"/>
      <c r="B198" s="160"/>
      <c r="C198" s="160"/>
      <c r="D198" s="160"/>
      <c r="E198" s="160"/>
      <c r="F198" s="160"/>
      <c r="G198" s="160"/>
      <c r="H198" s="160"/>
    </row>
    <row r="199" spans="1:8" x14ac:dyDescent="0.55000000000000004">
      <c r="A199" s="160"/>
      <c r="B199" s="160"/>
      <c r="C199" s="160"/>
      <c r="D199" s="160"/>
      <c r="E199" s="160"/>
      <c r="F199" s="160"/>
      <c r="G199" s="160"/>
      <c r="H199" s="160"/>
    </row>
    <row r="200" spans="1:8" x14ac:dyDescent="0.55000000000000004">
      <c r="A200" s="160"/>
      <c r="B200" s="160"/>
      <c r="C200" s="160"/>
      <c r="D200" s="160"/>
      <c r="E200" s="160"/>
      <c r="F200" s="160"/>
      <c r="G200" s="160"/>
      <c r="H200" s="160"/>
    </row>
    <row r="201" spans="1:8" x14ac:dyDescent="0.55000000000000004">
      <c r="A201" s="160"/>
      <c r="B201" s="160"/>
      <c r="C201" s="160"/>
      <c r="D201" s="160"/>
      <c r="E201" s="160"/>
      <c r="F201" s="160"/>
      <c r="G201" s="160"/>
      <c r="H201" s="160"/>
    </row>
    <row r="202" spans="1:8" x14ac:dyDescent="0.55000000000000004">
      <c r="A202" s="160"/>
      <c r="B202" s="160"/>
      <c r="C202" s="160"/>
      <c r="D202" s="160"/>
      <c r="E202" s="160"/>
      <c r="F202" s="160"/>
      <c r="G202" s="160"/>
      <c r="H202" s="160"/>
    </row>
    <row r="203" spans="1:8" x14ac:dyDescent="0.55000000000000004">
      <c r="A203" s="160"/>
      <c r="B203" s="160"/>
      <c r="C203" s="160"/>
      <c r="D203" s="160"/>
      <c r="E203" s="160"/>
      <c r="F203" s="160"/>
      <c r="G203" s="160"/>
      <c r="H203" s="160"/>
    </row>
    <row r="204" spans="1:8" x14ac:dyDescent="0.55000000000000004">
      <c r="A204" s="160"/>
      <c r="B204" s="160"/>
      <c r="C204" s="160"/>
      <c r="D204" s="160"/>
      <c r="E204" s="160"/>
      <c r="F204" s="160"/>
      <c r="G204" s="160"/>
      <c r="H204" s="160"/>
    </row>
    <row r="205" spans="1:8" x14ac:dyDescent="0.55000000000000004">
      <c r="A205" s="160"/>
      <c r="B205" s="160"/>
      <c r="C205" s="160"/>
      <c r="D205" s="160"/>
      <c r="E205" s="160"/>
      <c r="F205" s="160"/>
      <c r="G205" s="160"/>
      <c r="H205" s="160"/>
    </row>
    <row r="206" spans="1:8" x14ac:dyDescent="0.55000000000000004">
      <c r="A206" s="160"/>
      <c r="B206" s="160"/>
      <c r="C206" s="160"/>
      <c r="D206" s="160"/>
      <c r="E206" s="160"/>
      <c r="F206" s="160"/>
      <c r="G206" s="160"/>
      <c r="H206" s="160"/>
    </row>
    <row r="207" spans="1:8" x14ac:dyDescent="0.55000000000000004">
      <c r="A207" s="160"/>
      <c r="B207" s="160"/>
      <c r="C207" s="160"/>
      <c r="D207" s="160"/>
      <c r="E207" s="160"/>
      <c r="F207" s="160"/>
      <c r="G207" s="160"/>
      <c r="H207" s="160"/>
    </row>
    <row r="208" spans="1:8" x14ac:dyDescent="0.55000000000000004">
      <c r="A208" s="160"/>
      <c r="B208" s="160"/>
      <c r="C208" s="160"/>
      <c r="D208" s="160"/>
      <c r="E208" s="160"/>
      <c r="F208" s="160"/>
      <c r="G208" s="160"/>
      <c r="H208" s="160"/>
    </row>
    <row r="209" spans="1:8" x14ac:dyDescent="0.55000000000000004">
      <c r="A209" s="160"/>
      <c r="B209" s="160"/>
      <c r="C209" s="160"/>
      <c r="D209" s="160"/>
      <c r="E209" s="160"/>
      <c r="F209" s="160"/>
      <c r="G209" s="160"/>
      <c r="H209" s="160"/>
    </row>
    <row r="210" spans="1:8" x14ac:dyDescent="0.55000000000000004">
      <c r="A210" s="160"/>
      <c r="B210" s="160"/>
      <c r="C210" s="160"/>
      <c r="D210" s="160"/>
      <c r="E210" s="160"/>
      <c r="F210" s="160"/>
      <c r="G210" s="160"/>
      <c r="H210" s="160"/>
    </row>
    <row r="211" spans="1:8" x14ac:dyDescent="0.55000000000000004">
      <c r="A211" s="160"/>
      <c r="B211" s="160"/>
      <c r="C211" s="160"/>
      <c r="D211" s="160"/>
      <c r="E211" s="160"/>
      <c r="F211" s="160"/>
      <c r="G211" s="160"/>
      <c r="H211" s="160"/>
    </row>
    <row r="212" spans="1:8" x14ac:dyDescent="0.55000000000000004">
      <c r="A212" s="160"/>
      <c r="B212" s="160"/>
      <c r="C212" s="160"/>
      <c r="D212" s="160"/>
      <c r="E212" s="160"/>
      <c r="F212" s="160"/>
      <c r="G212" s="160"/>
      <c r="H212" s="160"/>
    </row>
    <row r="213" spans="1:8" x14ac:dyDescent="0.55000000000000004">
      <c r="A213" s="160"/>
      <c r="B213" s="160"/>
      <c r="C213" s="160"/>
      <c r="D213" s="160"/>
      <c r="E213" s="160"/>
      <c r="F213" s="160"/>
      <c r="G213" s="160"/>
      <c r="H213" s="160"/>
    </row>
    <row r="214" spans="1:8" x14ac:dyDescent="0.55000000000000004">
      <c r="A214" s="160"/>
      <c r="B214" s="160"/>
      <c r="C214" s="160"/>
      <c r="D214" s="160"/>
      <c r="E214" s="160"/>
      <c r="F214" s="160"/>
      <c r="G214" s="160"/>
      <c r="H214" s="160"/>
    </row>
    <row r="215" spans="1:8" x14ac:dyDescent="0.55000000000000004">
      <c r="A215" s="160"/>
      <c r="B215" s="160"/>
      <c r="C215" s="160"/>
      <c r="D215" s="160"/>
      <c r="E215" s="160"/>
      <c r="F215" s="160"/>
      <c r="G215" s="160"/>
      <c r="H215" s="160"/>
    </row>
    <row r="216" spans="1:8" x14ac:dyDescent="0.55000000000000004">
      <c r="A216" s="160"/>
      <c r="B216" s="160"/>
      <c r="C216" s="160"/>
      <c r="D216" s="160"/>
      <c r="E216" s="160"/>
      <c r="F216" s="160"/>
      <c r="G216" s="160"/>
      <c r="H216" s="160"/>
    </row>
    <row r="217" spans="1:8" x14ac:dyDescent="0.55000000000000004">
      <c r="A217" s="160"/>
      <c r="B217" s="160"/>
      <c r="C217" s="160"/>
      <c r="D217" s="160"/>
      <c r="E217" s="160"/>
      <c r="F217" s="160"/>
      <c r="G217" s="160"/>
      <c r="H217" s="160"/>
    </row>
    <row r="218" spans="1:8" x14ac:dyDescent="0.55000000000000004">
      <c r="A218" s="160"/>
      <c r="B218" s="160"/>
      <c r="C218" s="160"/>
      <c r="D218" s="160"/>
      <c r="E218" s="160"/>
      <c r="F218" s="160"/>
      <c r="G218" s="160"/>
      <c r="H218" s="160"/>
    </row>
    <row r="219" spans="1:8" x14ac:dyDescent="0.55000000000000004">
      <c r="A219" s="160"/>
      <c r="B219" s="160"/>
      <c r="C219" s="160"/>
      <c r="D219" s="160"/>
      <c r="E219" s="160"/>
      <c r="F219" s="160"/>
      <c r="G219" s="160"/>
      <c r="H219" s="160"/>
    </row>
    <row r="220" spans="1:8" x14ac:dyDescent="0.55000000000000004">
      <c r="A220" s="160"/>
      <c r="B220" s="160"/>
      <c r="C220" s="160"/>
      <c r="D220" s="160"/>
      <c r="E220" s="160"/>
      <c r="F220" s="160"/>
      <c r="G220" s="160"/>
      <c r="H220" s="160"/>
    </row>
    <row r="221" spans="1:8" x14ac:dyDescent="0.55000000000000004">
      <c r="A221" s="160"/>
      <c r="B221" s="160"/>
      <c r="C221" s="160"/>
      <c r="D221" s="160"/>
      <c r="E221" s="160"/>
      <c r="F221" s="160"/>
      <c r="G221" s="160"/>
      <c r="H221" s="160"/>
    </row>
    <row r="222" spans="1:8" x14ac:dyDescent="0.55000000000000004">
      <c r="A222" s="160"/>
      <c r="B222" s="160"/>
      <c r="C222" s="160"/>
      <c r="D222" s="160"/>
      <c r="E222" s="160"/>
      <c r="F222" s="160"/>
      <c r="G222" s="160"/>
      <c r="H222" s="160"/>
    </row>
    <row r="223" spans="1:8" x14ac:dyDescent="0.55000000000000004">
      <c r="A223" s="160"/>
      <c r="B223" s="160"/>
      <c r="C223" s="160"/>
      <c r="D223" s="160"/>
      <c r="E223" s="160"/>
      <c r="F223" s="160"/>
      <c r="G223" s="160"/>
      <c r="H223" s="160"/>
    </row>
  </sheetData>
  <sheetProtection algorithmName="SHA-512" hashValue="BdJowqC0rpOzBM3FsFr+ROfkb6jU+efmsvalEdr1LcuJ/XyJUFsHDjadBo1QmKST0+IPwD0wl0ffCf2QmNy4AQ==" saltValue="tLp401/BKYvHoOwqScEDPA==" spinCount="100000" sheet="1" objects="1" scenarios="1" selectLockedCells="1"/>
  <customSheetViews>
    <customSheetView guid="{DA5040D1-FB9E-4B9B-A34F-8C9AAC669D8E}" printArea="1">
      <selection activeCell="D1" sqref="A1:D17"/>
      <pageMargins left="0.70866141732283472" right="0.11811023622047245" top="0.39370078740157483" bottom="0.19685039370078741" header="0.31496062992125984" footer="0.31496062992125984"/>
      <pageSetup paperSize="9" scale="90" orientation="landscape" horizontalDpi="1200" verticalDpi="1200" r:id="rId1"/>
    </customSheetView>
  </customSheetViews>
  <mergeCells count="38">
    <mergeCell ref="D24:G24"/>
    <mergeCell ref="E4:G4"/>
    <mergeCell ref="E5:F7"/>
    <mergeCell ref="F2:G2"/>
    <mergeCell ref="E15:F15"/>
    <mergeCell ref="A12:B12"/>
    <mergeCell ref="A13:B13"/>
    <mergeCell ref="A14:B14"/>
    <mergeCell ref="A15:B15"/>
    <mergeCell ref="E10:F10"/>
    <mergeCell ref="E11:F11"/>
    <mergeCell ref="E12:F12"/>
    <mergeCell ref="E13:F13"/>
    <mergeCell ref="E14:F14"/>
    <mergeCell ref="C3:D3"/>
    <mergeCell ref="A7:B7"/>
    <mergeCell ref="A8:B8"/>
    <mergeCell ref="A10:B10"/>
    <mergeCell ref="A9:B9"/>
    <mergeCell ref="A16:B16"/>
    <mergeCell ref="A18:B18"/>
    <mergeCell ref="A17:B17"/>
    <mergeCell ref="A23:B23"/>
    <mergeCell ref="A22:B22"/>
    <mergeCell ref="E16:F16"/>
    <mergeCell ref="E17:F17"/>
    <mergeCell ref="G38:H38"/>
    <mergeCell ref="E38:F38"/>
    <mergeCell ref="C34:F34"/>
    <mergeCell ref="A34:A36"/>
    <mergeCell ref="E28:G28"/>
    <mergeCell ref="H28:H29"/>
    <mergeCell ref="A28:A30"/>
    <mergeCell ref="A24:B24"/>
    <mergeCell ref="B28:D28"/>
    <mergeCell ref="A26:B26"/>
    <mergeCell ref="D22:G22"/>
    <mergeCell ref="D23:G23"/>
  </mergeCells>
  <conditionalFormatting sqref="A27:H27">
    <cfRule type="expression" dxfId="15" priority="44">
      <formula>$A$3 ="TVöD-K"</formula>
    </cfRule>
  </conditionalFormatting>
  <conditionalFormatting sqref="A33:G33">
    <cfRule type="expression" dxfId="14" priority="42">
      <formula>$A$3 ="TVöD-B"</formula>
    </cfRule>
  </conditionalFormatting>
  <conditionalFormatting sqref="C19">
    <cfRule type="containsBlanks" dxfId="13" priority="47">
      <formula>LEN(TRIM(C19))=0</formula>
    </cfRule>
  </conditionalFormatting>
  <conditionalFormatting sqref="C12">
    <cfRule type="containsBlanks" dxfId="12" priority="48">
      <formula>LEN(TRIM(C12))=0</formula>
    </cfRule>
  </conditionalFormatting>
  <conditionalFormatting sqref="C18">
    <cfRule type="containsBlanks" dxfId="11" priority="49">
      <formula>LEN(TRIM(C18))=0</formula>
    </cfRule>
  </conditionalFormatting>
  <conditionalFormatting sqref="E20:F20">
    <cfRule type="containsBlanks" dxfId="10" priority="26">
      <formula>LEN(TRIM(E20))=0</formula>
    </cfRule>
  </conditionalFormatting>
  <conditionalFormatting sqref="C6">
    <cfRule type="expression" dxfId="9" priority="25">
      <formula>D4&gt;0</formula>
    </cfRule>
  </conditionalFormatting>
  <conditionalFormatting sqref="H4">
    <cfRule type="expression" dxfId="8" priority="24">
      <formula>D4&lt;1</formula>
    </cfRule>
  </conditionalFormatting>
  <conditionalFormatting sqref="C24">
    <cfRule type="containsBlanks" dxfId="7" priority="60">
      <formula>LEN(TRIM(C24))=0</formula>
    </cfRule>
  </conditionalFormatting>
  <conditionalFormatting sqref="D22 H22">
    <cfRule type="expression" dxfId="6" priority="15">
      <formula>$A$3="TVöD-B"</formula>
    </cfRule>
  </conditionalFormatting>
  <conditionalFormatting sqref="A33:F33 A34:C34 G33:G37 A35:F37">
    <cfRule type="expression" dxfId="5" priority="12">
      <formula>$A$3 ="TVöD-K"</formula>
    </cfRule>
  </conditionalFormatting>
  <conditionalFormatting sqref="A27:H27 A29:H31 A28:B28 E28:H28">
    <cfRule type="expression" dxfId="4" priority="11">
      <formula>$A$3 ="TVöD-B"</formula>
    </cfRule>
  </conditionalFormatting>
  <conditionalFormatting sqref="C11">
    <cfRule type="expression" dxfId="3" priority="10">
      <formula>($A$3=TVöD-B)</formula>
    </cfRule>
  </conditionalFormatting>
  <conditionalFormatting sqref="E12">
    <cfRule type="containsBlanks" dxfId="2" priority="8">
      <formula>LEN(TRIM(E12))=0</formula>
    </cfRule>
  </conditionalFormatting>
  <conditionalFormatting sqref="C22">
    <cfRule type="containsBlanks" dxfId="1" priority="54">
      <formula>LEN(TRIM(C22))=0</formula>
    </cfRule>
  </conditionalFormatting>
  <conditionalFormatting sqref="C23">
    <cfRule type="containsBlanks" dxfId="0" priority="61">
      <formula>LEN(TRIM(C23))=0</formula>
    </cfRule>
  </conditionalFormatting>
  <dataValidations disablePrompts="1" xWindow="787" yWindow="685" count="3">
    <dataValidation type="list" allowBlank="1" showInputMessage="1" showErrorMessage="1" errorTitle="Tarifgebiet" error="  West, Ost oder BaWü!" promptTitle="Tarifgebiet" prompt="West, Ost oder BaWü?" sqref="B3">
      <formula1>"West, Ost, BaWü"</formula1>
    </dataValidation>
    <dataValidation type="textLength" allowBlank="1" sqref="D5">
      <formula1>1</formula1>
      <formula2>1</formula2>
    </dataValidation>
    <dataValidation type="decimal" errorStyle="information" showInputMessage="1" showErrorMessage="1" errorTitle="ivrAZ" error="Das scheint uns eine unmögiche Arbeitszeit im Wochendurchschnitt!" promptTitle="ivrAZ" prompt="Individualvertragliche _x000a_regelmäßige wochen-_x000a_durchschnittliche _x000a_Zeitschuld bei Teilzeit." sqref="D4">
      <formula1>1</formula1>
      <formula2>A4</formula2>
    </dataValidation>
  </dataValidations>
  <hyperlinks>
    <hyperlink ref="G38" r:id="rId2"/>
    <hyperlink ref="E38" r:id="rId3"/>
    <hyperlink ref="E38:F38" r:id="rId4" display="www.tinyurl.com/tvoed-download"/>
  </hyperlinks>
  <pageMargins left="0.78740157480314965" right="3.0194999999999999" top="0.39370078740157483" bottom="0.39370078740157483" header="0.51181102362204722" footer="0.31496062992125984"/>
  <pageSetup paperSize="9" scale="99" fitToWidth="0" orientation="landscape" horizontalDpi="1200" verticalDpi="1200" r:id="rId5"/>
  <ignoredErrors>
    <ignoredError sqref="C12" formula="1"/>
  </ignoredErrors>
  <drawing r:id="rId6"/>
  <extLst>
    <ext xmlns:x14="http://schemas.microsoft.com/office/spreadsheetml/2009/9/main" uri="{CCE6A557-97BC-4b89-ADB6-D9C93CAAB3DF}">
      <x14:dataValidations xmlns:xm="http://schemas.microsoft.com/office/excel/2006/main" disablePrompts="1" xWindow="787" yWindow="685" count="3">
        <x14:dataValidation type="list" allowBlank="1" showInputMessage="1" showErrorMessage="1" promptTitle="Stufe" prompt="1, 2, 3, 4, 5 oder 6">
          <x14:formula1>
            <xm:f>'Anlagen A-E'!$B$50:$G$50</xm:f>
          </x14:formula1>
          <xm:sqref>B6</xm:sqref>
        </x14:dataValidation>
        <x14:dataValidation type="list" allowBlank="1" showInputMessage="1" showErrorMessage="1" promptTitle="Entgeltgruppe" prompt="EG 1 bis EG 15_x000a_S 2 bis S 18_x000a_P 5 bis P 16">
          <x14:formula1>
            <xm:f>'Anlagen A-E'!$A$1:$A$48</xm:f>
          </x14:formula1>
          <xm:sqref>A6</xm:sqref>
        </x14:dataValidation>
        <x14:dataValidation type="list" allowBlank="1" showInputMessage="1" showErrorMessage="1" promptTitle="Dienstleistungsbereich" prompt="TVöD-K oder TVöD-B">
          <x14:formula1>
            <xm:f>'Anlagen A-E'!F11:F12</xm:f>
          </x14:formula1>
          <xm:sqref>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25" workbookViewId="0">
      <selection activeCell="B1" sqref="B1:G1"/>
    </sheetView>
  </sheetViews>
  <sheetFormatPr baseColWidth="10" defaultRowHeight="14.4" x14ac:dyDescent="0.55000000000000004"/>
  <sheetData>
    <row r="1" spans="1:8" x14ac:dyDescent="0.55000000000000004">
      <c r="B1" s="209" t="s">
        <v>133</v>
      </c>
      <c r="C1" s="209"/>
      <c r="D1" s="209"/>
      <c r="E1" s="209"/>
      <c r="F1" s="209"/>
      <c r="G1" s="209"/>
    </row>
    <row r="2" spans="1:8" x14ac:dyDescent="0.55000000000000004">
      <c r="B2" s="209" t="s">
        <v>134</v>
      </c>
      <c r="C2" s="209"/>
      <c r="D2" s="209"/>
      <c r="E2" s="209"/>
      <c r="F2" s="209"/>
      <c r="G2" s="209"/>
    </row>
    <row r="3" spans="1:8" x14ac:dyDescent="0.55000000000000004">
      <c r="A3" s="211" t="s">
        <v>132</v>
      </c>
      <c r="B3" s="209" t="str">
        <f>IF('Mein Geld'!$D$4&gt;0,B1,B2)</f>
        <v>anteiliges Tabellenentgelt:</v>
      </c>
      <c r="C3" s="209"/>
      <c r="D3" s="209"/>
      <c r="E3" s="209"/>
      <c r="F3" s="209"/>
      <c r="G3" s="209"/>
    </row>
    <row r="4" spans="1:8" x14ac:dyDescent="0.55000000000000004">
      <c r="B4" s="209" t="s">
        <v>140</v>
      </c>
      <c r="C4" s="209"/>
      <c r="D4" s="209"/>
      <c r="E4" s="209"/>
      <c r="F4" s="209"/>
      <c r="G4" s="209"/>
    </row>
    <row r="5" spans="1:8" x14ac:dyDescent="0.55000000000000004">
      <c r="B5" s="210" t="s">
        <v>139</v>
      </c>
      <c r="C5" s="210"/>
      <c r="D5" s="210"/>
      <c r="E5" s="210"/>
      <c r="F5" s="210"/>
      <c r="G5" s="210"/>
    </row>
    <row r="6" spans="1:8" x14ac:dyDescent="0.55000000000000004">
      <c r="A6" s="211" t="s">
        <v>130</v>
      </c>
      <c r="B6" s="209" t="str">
        <f>IF('Mein Geld'!$A$3="TVöD-K",B4,IF('Mein Geld'!$A$3="TVöD-B",B5,))</f>
        <v>Nachtarbeit Arbeiter/innen:</v>
      </c>
      <c r="C6" s="209"/>
      <c r="D6" s="209"/>
      <c r="E6" s="209"/>
      <c r="F6" s="209"/>
      <c r="G6" s="209"/>
    </row>
    <row r="7" spans="1:8" x14ac:dyDescent="0.55000000000000004">
      <c r="A7" s="212"/>
      <c r="B7" s="209" t="s">
        <v>131</v>
      </c>
      <c r="C7" s="209"/>
      <c r="D7" s="209"/>
      <c r="E7" s="209"/>
      <c r="F7" s="209"/>
      <c r="G7" s="209"/>
    </row>
    <row r="8" spans="1:8" x14ac:dyDescent="0.55000000000000004">
      <c r="A8" s="211" t="s">
        <v>138</v>
      </c>
      <c r="B8" s="209" t="str">
        <f>IF('Mein Geld'!$A$3="TVöD-K",B7,IF('Mein Geld'!$A$3="TVöD-B","",))</f>
        <v>Nachtarbeit Angestellte:</v>
      </c>
      <c r="C8" s="209"/>
      <c r="D8" s="209"/>
      <c r="E8" s="209"/>
      <c r="F8" s="209"/>
      <c r="G8" s="209"/>
    </row>
    <row r="9" spans="1:8" x14ac:dyDescent="0.55000000000000004">
      <c r="B9" s="209" t="s">
        <v>128</v>
      </c>
      <c r="C9" s="209"/>
      <c r="D9" s="209"/>
      <c r="E9" s="209"/>
      <c r="F9" s="209"/>
      <c r="G9" s="209"/>
      <c r="H9" s="209"/>
    </row>
    <row r="10" spans="1:8" x14ac:dyDescent="0.55000000000000004">
      <c r="B10" s="209" t="s">
        <v>129</v>
      </c>
      <c r="C10" s="209"/>
      <c r="D10" s="209"/>
      <c r="E10" s="209"/>
      <c r="F10" s="209"/>
      <c r="G10" s="209"/>
      <c r="H10" s="209"/>
    </row>
    <row r="11" spans="1:8" x14ac:dyDescent="0.55000000000000004">
      <c r="A11" s="211" t="s">
        <v>127</v>
      </c>
      <c r="B11" s="209" t="str">
        <f>IF('Mein Geld'!$A$3="TVöD-K",B9,IF('Mein Geld'!$A$3="TVöD-B",B10,))</f>
        <v>Samstag 13-21 Uhr Arbeiter/innen:</v>
      </c>
      <c r="C11" s="209"/>
      <c r="D11" s="209"/>
      <c r="E11" s="209"/>
      <c r="F11" s="209"/>
      <c r="G11" s="209"/>
      <c r="H11" s="209"/>
    </row>
    <row r="12" spans="1:8" x14ac:dyDescent="0.55000000000000004">
      <c r="A12" s="212"/>
      <c r="B12" s="209" t="s">
        <v>141</v>
      </c>
      <c r="C12" s="209"/>
      <c r="D12" s="209"/>
      <c r="E12" s="209"/>
      <c r="F12" s="209"/>
      <c r="G12" s="209"/>
      <c r="H12" s="210"/>
    </row>
    <row r="13" spans="1:8" x14ac:dyDescent="0.55000000000000004">
      <c r="A13" s="211" t="s">
        <v>136</v>
      </c>
      <c r="B13" s="209" t="str">
        <f>IF('Mein Geld'!$A$3="TVöD-K",B12,IF('Mein Geld'!$A$3="TVöD-B","",))</f>
        <v>Samstag 13-21 Uhr Angestellte:</v>
      </c>
      <c r="C13" s="209"/>
      <c r="D13" s="209"/>
      <c r="E13" s="209"/>
      <c r="F13" s="209"/>
      <c r="G13" s="209"/>
      <c r="H13" s="210"/>
    </row>
    <row r="14" spans="1:8" x14ac:dyDescent="0.55000000000000004">
      <c r="A14" s="212"/>
      <c r="B14" s="209" t="s">
        <v>137</v>
      </c>
      <c r="C14" s="209"/>
      <c r="D14" s="209"/>
      <c r="E14" s="209"/>
      <c r="F14" s="209"/>
      <c r="G14" s="209"/>
    </row>
    <row r="15" spans="1:8" x14ac:dyDescent="0.55000000000000004">
      <c r="A15" s="211" t="s">
        <v>136</v>
      </c>
      <c r="B15" s="209" t="str">
        <f>IF('Mein Geld'!$A$3="TVöD-K",B14,IF('Mein Geld'!$A$3="TVöD-B","",))</f>
        <v xml:space="preserve">  (siehe § 8 (1) und § 38 (5))</v>
      </c>
      <c r="C15" s="209"/>
      <c r="D15" s="209"/>
      <c r="E15" s="209"/>
      <c r="F15" s="209"/>
      <c r="G15" s="209"/>
    </row>
    <row r="17" spans="1:7" x14ac:dyDescent="0.55000000000000004">
      <c r="B17" s="209" t="s">
        <v>126</v>
      </c>
      <c r="C17" s="209"/>
      <c r="D17" s="209"/>
      <c r="E17" s="209"/>
      <c r="F17" s="209"/>
      <c r="G17" s="209"/>
    </row>
    <row r="18" spans="1:7" x14ac:dyDescent="0.55000000000000004">
      <c r="A18" s="211" t="s">
        <v>125</v>
      </c>
      <c r="B18" s="209" t="str">
        <f>IF('Mein Geld'!$A$3="TVöD-K",B17,IF('Mein Geld'!$A$3="TVöD-B","",))</f>
        <v>Krankenhauszulage:</v>
      </c>
      <c r="C18" s="209"/>
      <c r="D18" s="209"/>
      <c r="E18" s="209"/>
      <c r="F18" s="209"/>
      <c r="G18" s="209"/>
    </row>
    <row r="19" spans="1:7" x14ac:dyDescent="0.55000000000000004">
      <c r="A19" s="212"/>
      <c r="B19" s="209" t="s">
        <v>135</v>
      </c>
      <c r="C19" s="209"/>
      <c r="D19" s="209"/>
      <c r="E19" s="209"/>
      <c r="F19" s="209"/>
      <c r="G19" s="209"/>
    </row>
    <row r="20" spans="1:7" x14ac:dyDescent="0.55000000000000004">
      <c r="A20" s="211" t="s">
        <v>125</v>
      </c>
      <c r="B20" s="209" t="str">
        <f>IF('Mein Geld'!$A$3="TVöD-K",B19,IF('Mein Geld'!$A$3="TVöD-B","",))</f>
        <v xml:space="preserve">  (siehe § 52 TVöD-BTK oder TVöD-K § 15 (2.4))</v>
      </c>
      <c r="C20" s="209"/>
      <c r="D20" s="209"/>
      <c r="E20" s="209"/>
      <c r="F20" s="209"/>
      <c r="G20" s="209"/>
    </row>
    <row r="21" spans="1:7" x14ac:dyDescent="0.55000000000000004">
      <c r="B21" s="209" t="s">
        <v>124</v>
      </c>
      <c r="C21" s="209"/>
      <c r="D21" s="209"/>
      <c r="E21" s="209"/>
      <c r="F21" s="209"/>
      <c r="G21" s="209"/>
    </row>
    <row r="22" spans="1:7" x14ac:dyDescent="0.55000000000000004">
      <c r="A22" s="211" t="s">
        <v>123</v>
      </c>
      <c r="B22" s="209" t="str">
        <f>IF('Mein Geld'!$A$3="TVöD-K",B21,IF('Mein Geld'!$A$3="TVöD-B","",))</f>
        <v>Belastungszulagen:</v>
      </c>
      <c r="C22" s="209"/>
      <c r="D22" s="209"/>
      <c r="E22" s="209"/>
      <c r="F22" s="209"/>
      <c r="G22" s="209"/>
    </row>
    <row r="23" spans="1:7" x14ac:dyDescent="0.55000000000000004">
      <c r="B23" s="209" t="s">
        <v>114</v>
      </c>
      <c r="C23" s="209"/>
      <c r="D23" s="209"/>
      <c r="E23" s="209"/>
      <c r="F23" s="209"/>
      <c r="G23" s="209"/>
    </row>
    <row r="24" spans="1:7" x14ac:dyDescent="0.55000000000000004">
      <c r="B24" s="209" t="s">
        <v>115</v>
      </c>
      <c r="C24" s="209"/>
      <c r="D24" s="209"/>
      <c r="E24" s="209"/>
      <c r="F24" s="209"/>
      <c r="G24" s="209"/>
    </row>
    <row r="25" spans="1:7" x14ac:dyDescent="0.55000000000000004">
      <c r="B25" s="209" t="s">
        <v>117</v>
      </c>
      <c r="C25" s="209"/>
      <c r="D25" s="209"/>
      <c r="E25" s="209"/>
      <c r="F25" s="209"/>
      <c r="G25" s="209"/>
    </row>
    <row r="26" spans="1:7" x14ac:dyDescent="0.55000000000000004">
      <c r="A26" s="211" t="s">
        <v>116</v>
      </c>
      <c r="B26" s="209" t="str">
        <f>IF('Mein Geld'!$A$3="TVöD-B",B25,IF(AND('Mein Geld'!$A$3="TVöD-K",'Mein Geld'!$B$3="West",'Anlagen A-E'!B49&lt;&gt;0),B23,IF(AND('Mein Geld'!$A$3="TVöD-K",'Mein Geld'!$B$3="BaWü",'Anlagen A-E'!B49&lt;&gt;0),B24,IF(AND('Mein Geld'!$A$3="TVöD-K",'Mein Geld'!$B$3="Ost",'Anlagen A-E'!B49&lt;&gt;0),B24,""))))</f>
        <v/>
      </c>
      <c r="C26" s="209"/>
      <c r="D26" s="209"/>
      <c r="E26" s="209"/>
      <c r="F26" s="209"/>
      <c r="G26" s="209"/>
    </row>
    <row r="27" spans="1:7" x14ac:dyDescent="0.55000000000000004">
      <c r="B27" s="209" t="s">
        <v>120</v>
      </c>
      <c r="C27" s="209"/>
      <c r="D27" s="209"/>
      <c r="E27" s="209"/>
      <c r="F27" s="209"/>
      <c r="G27" s="209"/>
    </row>
    <row r="28" spans="1:7" x14ac:dyDescent="0.55000000000000004">
      <c r="B28" s="209" t="s">
        <v>121</v>
      </c>
      <c r="C28" s="209"/>
      <c r="D28" s="209"/>
      <c r="E28" s="209"/>
      <c r="F28" s="209"/>
      <c r="G28" s="209"/>
    </row>
    <row r="29" spans="1:7" x14ac:dyDescent="0.55000000000000004">
      <c r="A29" s="211" t="s">
        <v>116</v>
      </c>
      <c r="B29" s="209" t="str">
        <f>IF('Mein Geld'!$A$3="TVöD-B",B27,IF(AND('Mein Geld'!$A$3="TVöD-K",'Anlagen A-E'!B49&lt;&gt;0),B28,""))</f>
        <v/>
      </c>
      <c r="C29" s="209"/>
      <c r="D29" s="209"/>
      <c r="E29" s="209"/>
      <c r="F29" s="209"/>
      <c r="G29" s="209"/>
    </row>
    <row r="30" spans="1:7" x14ac:dyDescent="0.55000000000000004">
      <c r="B30" s="209" t="s">
        <v>122</v>
      </c>
      <c r="C30" s="209"/>
      <c r="D30" s="209"/>
      <c r="E30" s="209"/>
      <c r="F30" s="209"/>
      <c r="G30" s="209"/>
    </row>
    <row r="31" spans="1:7" x14ac:dyDescent="0.55000000000000004">
      <c r="A31" s="211" t="s">
        <v>118</v>
      </c>
      <c r="B31" s="209" t="str">
        <f>IF('Mein Geld'!$A$3="TVöD-B",B30,IF('Mein Geld'!$A$3="TVöD-K","",))</f>
        <v/>
      </c>
      <c r="C31" s="209"/>
      <c r="D31" s="209"/>
      <c r="E31" s="209"/>
      <c r="F31" s="209"/>
      <c r="G31" s="209"/>
    </row>
    <row r="32" spans="1:7" x14ac:dyDescent="0.55000000000000004">
      <c r="B32" s="209" t="s">
        <v>119</v>
      </c>
      <c r="C32" s="209"/>
      <c r="D32" s="209"/>
      <c r="E32" s="209"/>
      <c r="F32" s="209"/>
      <c r="G32" s="209"/>
    </row>
    <row r="33" spans="1:7" x14ac:dyDescent="0.55000000000000004">
      <c r="A33" s="211" t="s">
        <v>118</v>
      </c>
      <c r="B33" s="209" t="str">
        <f>IF('Mein Geld'!$A$3="TVöD-B",B32,IF('Mein Geld'!$A$3="TVöD-K","",))</f>
        <v/>
      </c>
      <c r="C33" s="209"/>
      <c r="D33" s="209"/>
      <c r="E33" s="209"/>
      <c r="F33" s="209"/>
      <c r="G33" s="209"/>
    </row>
  </sheetData>
  <mergeCells count="31">
    <mergeCell ref="B6:G6"/>
    <mergeCell ref="B4:G4"/>
    <mergeCell ref="B3:G3"/>
    <mergeCell ref="B2:G2"/>
    <mergeCell ref="B1:G1"/>
    <mergeCell ref="B14:G14"/>
    <mergeCell ref="B19:G19"/>
    <mergeCell ref="B7:G7"/>
    <mergeCell ref="B8:G8"/>
    <mergeCell ref="B21:G21"/>
    <mergeCell ref="B18:G18"/>
    <mergeCell ref="B17:G17"/>
    <mergeCell ref="B11:H11"/>
    <mergeCell ref="B10:H10"/>
    <mergeCell ref="B9:H9"/>
    <mergeCell ref="B15:G15"/>
    <mergeCell ref="B20:G20"/>
    <mergeCell ref="B13:G13"/>
    <mergeCell ref="B12:G12"/>
    <mergeCell ref="B29:G29"/>
    <mergeCell ref="B28:G28"/>
    <mergeCell ref="B27:G27"/>
    <mergeCell ref="B31:G31"/>
    <mergeCell ref="B32:G32"/>
    <mergeCell ref="B22:G22"/>
    <mergeCell ref="B23:G23"/>
    <mergeCell ref="B24:G24"/>
    <mergeCell ref="B25:G25"/>
    <mergeCell ref="B26:G26"/>
    <mergeCell ref="B30:G30"/>
    <mergeCell ref="B33:G3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workbookViewId="0">
      <selection activeCell="G19" sqref="G19"/>
    </sheetView>
  </sheetViews>
  <sheetFormatPr baseColWidth="10" defaultRowHeight="14.4" x14ac:dyDescent="0.55000000000000004"/>
  <sheetData>
    <row r="1" spans="1:8" s="2" customFormat="1" ht="29.1" customHeight="1" thickBot="1" x14ac:dyDescent="0.6">
      <c r="A1" s="5" t="s">
        <v>7</v>
      </c>
      <c r="B1" s="6">
        <f t="shared" ref="B1:B8" si="0">$E$4</f>
        <v>0.86</v>
      </c>
      <c r="C1" s="6">
        <f t="shared" ref="C1:C8" si="1">$F$4</f>
        <v>0.61539999999999995</v>
      </c>
      <c r="D1" s="156">
        <v>0.3</v>
      </c>
      <c r="E1" s="151" t="s">
        <v>5</v>
      </c>
      <c r="F1" s="21" t="s">
        <v>6</v>
      </c>
    </row>
    <row r="2" spans="1:8" s="2" customFormat="1" ht="14.4" customHeight="1" x14ac:dyDescent="0.55000000000000004">
      <c r="A2" s="5" t="s">
        <v>8</v>
      </c>
      <c r="B2" s="6">
        <f t="shared" si="0"/>
        <v>0.86</v>
      </c>
      <c r="C2" s="6">
        <f t="shared" si="1"/>
        <v>0.61539999999999995</v>
      </c>
      <c r="D2" s="156">
        <v>0.3</v>
      </c>
      <c r="E2" s="152">
        <v>0.56000000000000005</v>
      </c>
      <c r="F2" s="3">
        <v>0.4007</v>
      </c>
    </row>
    <row r="3" spans="1:8" s="2" customFormat="1" ht="14.4" customHeight="1" x14ac:dyDescent="0.55000000000000004">
      <c r="A3" s="5" t="s">
        <v>9</v>
      </c>
      <c r="B3" s="6">
        <f t="shared" si="0"/>
        <v>0.86</v>
      </c>
      <c r="C3" s="6">
        <f t="shared" si="1"/>
        <v>0.61539999999999995</v>
      </c>
      <c r="D3" s="156">
        <v>0.3</v>
      </c>
      <c r="E3" s="153">
        <v>0.76</v>
      </c>
      <c r="F3" s="8">
        <v>0.54390000000000005</v>
      </c>
    </row>
    <row r="4" spans="1:8" s="2" customFormat="1" ht="14.7" customHeight="1" thickBot="1" x14ac:dyDescent="0.6">
      <c r="A4" s="5" t="s">
        <v>10</v>
      </c>
      <c r="B4" s="6">
        <f t="shared" si="0"/>
        <v>0.86</v>
      </c>
      <c r="C4" s="6">
        <f t="shared" si="1"/>
        <v>0.61539999999999995</v>
      </c>
      <c r="D4" s="156">
        <v>0.3</v>
      </c>
      <c r="E4" s="154">
        <v>0.86</v>
      </c>
      <c r="F4" s="4">
        <v>0.61539999999999995</v>
      </c>
    </row>
    <row r="5" spans="1:8" s="2" customFormat="1" ht="14.4" customHeight="1" x14ac:dyDescent="0.55000000000000004">
      <c r="A5" s="5" t="s">
        <v>11</v>
      </c>
      <c r="B5" s="6">
        <f t="shared" si="0"/>
        <v>0.86</v>
      </c>
      <c r="C5" s="6">
        <f t="shared" si="1"/>
        <v>0.61539999999999995</v>
      </c>
      <c r="D5" s="156">
        <v>0.3</v>
      </c>
    </row>
    <row r="6" spans="1:8" s="2" customFormat="1" ht="14.4" customHeight="1" x14ac:dyDescent="0.55000000000000004">
      <c r="A6" s="5" t="s">
        <v>12</v>
      </c>
      <c r="B6" s="6">
        <f t="shared" si="0"/>
        <v>0.86</v>
      </c>
      <c r="C6" s="6">
        <f t="shared" si="1"/>
        <v>0.61539999999999995</v>
      </c>
      <c r="D6" s="156">
        <v>0.3</v>
      </c>
      <c r="E6" s="155" t="b">
        <f>IF('Mein Geld'!C3="West",VLOOKUP('Mein Geld'!A6,A1:B48,2,0),IF('Mein Geld'!C3="Ost",VLOOKUP('Mein Geld'!A6,A1:C48,3,0)))</f>
        <v>0</v>
      </c>
    </row>
    <row r="7" spans="1:8" s="2" customFormat="1" ht="14.4" customHeight="1" x14ac:dyDescent="0.55000000000000004">
      <c r="A7" s="5" t="s">
        <v>13</v>
      </c>
      <c r="B7" s="6">
        <f t="shared" si="0"/>
        <v>0.86</v>
      </c>
      <c r="C7" s="6">
        <f t="shared" si="1"/>
        <v>0.61539999999999995</v>
      </c>
      <c r="D7" s="156">
        <v>0.3</v>
      </c>
      <c r="E7" s="157">
        <v>4.3479999999999999</v>
      </c>
    </row>
    <row r="8" spans="1:8" s="2" customFormat="1" ht="14.4" customHeight="1" x14ac:dyDescent="0.55000000000000004">
      <c r="A8" s="5" t="s">
        <v>14</v>
      </c>
      <c r="B8" s="6">
        <f t="shared" si="0"/>
        <v>0.86</v>
      </c>
      <c r="C8" s="6">
        <f t="shared" si="1"/>
        <v>0.61539999999999995</v>
      </c>
      <c r="D8" s="156">
        <v>0.3</v>
      </c>
      <c r="E8" s="157">
        <v>38.5</v>
      </c>
      <c r="F8" s="157">
        <v>40</v>
      </c>
    </row>
    <row r="9" spans="1:8" s="2" customFormat="1" ht="14.4" customHeight="1" x14ac:dyDescent="0.55000000000000004">
      <c r="A9" s="5" t="s">
        <v>30</v>
      </c>
      <c r="B9" s="6">
        <f t="shared" ref="B9:B14" si="2">$E$3</f>
        <v>0.76</v>
      </c>
      <c r="C9" s="6">
        <f t="shared" ref="C9:C14" si="3">$F$3</f>
        <v>0.54390000000000005</v>
      </c>
      <c r="D9" s="156">
        <v>0.3</v>
      </c>
      <c r="E9" s="157">
        <v>39</v>
      </c>
      <c r="F9" s="157">
        <v>40</v>
      </c>
    </row>
    <row r="10" spans="1:8" s="2" customFormat="1" ht="14.4" customHeight="1" thickBot="1" x14ac:dyDescent="0.6">
      <c r="A10" s="5" t="s">
        <v>31</v>
      </c>
      <c r="B10" s="6">
        <f t="shared" si="2"/>
        <v>0.76</v>
      </c>
      <c r="C10" s="6">
        <f t="shared" si="3"/>
        <v>0.54390000000000005</v>
      </c>
      <c r="D10" s="156">
        <v>0.3</v>
      </c>
    </row>
    <row r="11" spans="1:8" s="2" customFormat="1" ht="14.4" customHeight="1" thickBot="1" x14ac:dyDescent="0.6">
      <c r="A11" s="5" t="s">
        <v>32</v>
      </c>
      <c r="B11" s="6">
        <f t="shared" si="2"/>
        <v>0.76</v>
      </c>
      <c r="C11" s="6">
        <f t="shared" si="3"/>
        <v>0.54390000000000005</v>
      </c>
      <c r="D11" s="156">
        <v>0.15</v>
      </c>
      <c r="E11" s="102" t="s">
        <v>103</v>
      </c>
      <c r="F11" s="100" t="s">
        <v>79</v>
      </c>
    </row>
    <row r="12" spans="1:8" s="2" customFormat="1" ht="14.4" customHeight="1" thickBot="1" x14ac:dyDescent="0.6">
      <c r="A12" s="5" t="s">
        <v>15</v>
      </c>
      <c r="B12" s="6">
        <f t="shared" si="2"/>
        <v>0.76</v>
      </c>
      <c r="C12" s="6">
        <f t="shared" si="3"/>
        <v>0.54390000000000005</v>
      </c>
      <c r="D12" s="156">
        <v>0.15</v>
      </c>
      <c r="F12" s="100" t="s">
        <v>71</v>
      </c>
    </row>
    <row r="13" spans="1:8" s="2" customFormat="1" ht="14.4" customHeight="1" x14ac:dyDescent="0.55000000000000004">
      <c r="A13" s="5" t="s">
        <v>16</v>
      </c>
      <c r="B13" s="6">
        <f t="shared" si="2"/>
        <v>0.76</v>
      </c>
      <c r="C13" s="6">
        <f t="shared" si="3"/>
        <v>0.54390000000000005</v>
      </c>
      <c r="D13" s="156">
        <v>0.15</v>
      </c>
      <c r="E13" s="101" t="s">
        <v>106</v>
      </c>
      <c r="F13" s="158" t="s">
        <v>105</v>
      </c>
    </row>
    <row r="14" spans="1:8" s="2" customFormat="1" ht="14.4" customHeight="1" x14ac:dyDescent="0.55000000000000004">
      <c r="A14" s="5" t="s">
        <v>17</v>
      </c>
      <c r="B14" s="6">
        <f t="shared" si="2"/>
        <v>0.76</v>
      </c>
      <c r="C14" s="6">
        <f t="shared" si="3"/>
        <v>0.54390000000000005</v>
      </c>
      <c r="D14" s="156">
        <v>0.15</v>
      </c>
      <c r="E14" s="159">
        <v>25</v>
      </c>
      <c r="F14" s="75">
        <f>$E$14/'Mein Geld'!$A$4*'Mein Geld'!$D$4</f>
        <v>12.987012987012987</v>
      </c>
      <c r="G14" s="75">
        <f>IF('Mein Geld'!$D$4=0,$E$14,$F$14)</f>
        <v>12.987012987012987</v>
      </c>
      <c r="H14" s="76">
        <f>$E$14/('Mein Geld'!$A$4*4.348)</f>
        <v>0.14934467556362682</v>
      </c>
    </row>
    <row r="15" spans="1:8" s="2" customFormat="1" ht="14.4" customHeight="1" x14ac:dyDescent="0.55000000000000004">
      <c r="A15" s="5" t="s">
        <v>18</v>
      </c>
      <c r="B15" s="6">
        <f>$E$2</f>
        <v>0.56000000000000005</v>
      </c>
      <c r="C15" s="6">
        <f>$F$2</f>
        <v>0.4007</v>
      </c>
      <c r="D15" s="156">
        <v>0.15</v>
      </c>
      <c r="E15" s="159">
        <v>35</v>
      </c>
      <c r="F15" s="75">
        <f>$E$15/'Mein Geld'!$A$4*'Mein Geld'!$D$4</f>
        <v>18.18181818181818</v>
      </c>
      <c r="G15" s="75">
        <f>IF('Mein Geld'!$D$4=0,$E$15,$F$15)</f>
        <v>18.18181818181818</v>
      </c>
      <c r="H15" s="76">
        <f>$E$15/('Mein Geld'!$A$4*4.348)</f>
        <v>0.20908254578907753</v>
      </c>
    </row>
    <row r="16" spans="1:8" s="2" customFormat="1" ht="14.4" customHeight="1" x14ac:dyDescent="0.55000000000000004">
      <c r="A16" s="5" t="s">
        <v>19</v>
      </c>
      <c r="B16" s="6">
        <f>$E$2</f>
        <v>0.56000000000000005</v>
      </c>
      <c r="C16" s="6">
        <f>$F$2</f>
        <v>0.4007</v>
      </c>
      <c r="D16" s="156">
        <v>0.15</v>
      </c>
      <c r="G16" s="77">
        <f>IF(OR('Mein Geld'!$B$3="BaWü",'Mein Geld'!$B$3="Ost"),$G$15,$G$14)</f>
        <v>12.987012987012987</v>
      </c>
      <c r="H16" s="77">
        <f>IF('Mein Geld'!$B$3="BaWü",$H$15,$H$14)</f>
        <v>0.14934467556362682</v>
      </c>
    </row>
    <row r="17" spans="1:4" s="2" customFormat="1" ht="14.4" customHeight="1" x14ac:dyDescent="0.55000000000000004">
      <c r="A17" s="5" t="s">
        <v>20</v>
      </c>
      <c r="B17" s="6">
        <f>$E$2</f>
        <v>0.56000000000000005</v>
      </c>
      <c r="C17" s="6">
        <f>$F$2</f>
        <v>0.4007</v>
      </c>
      <c r="D17" s="156">
        <v>0.15</v>
      </c>
    </row>
    <row r="18" spans="1:4" s="2" customFormat="1" ht="14.4" customHeight="1" x14ac:dyDescent="0.55000000000000004">
      <c r="A18" s="5" t="s">
        <v>21</v>
      </c>
      <c r="B18" s="6">
        <f>$E$4</f>
        <v>0.86</v>
      </c>
      <c r="C18" s="6">
        <f>$F$4</f>
        <v>0.61539999999999995</v>
      </c>
      <c r="D18" s="156">
        <v>0.3</v>
      </c>
    </row>
    <row r="19" spans="1:4" s="2" customFormat="1" ht="14.4" customHeight="1" x14ac:dyDescent="0.55000000000000004">
      <c r="A19" s="5" t="s">
        <v>22</v>
      </c>
      <c r="B19" s="6">
        <f>$E$4</f>
        <v>0.86</v>
      </c>
      <c r="C19" s="6">
        <f>$F$4</f>
        <v>0.61539999999999995</v>
      </c>
      <c r="D19" s="156">
        <v>0.3</v>
      </c>
    </row>
    <row r="20" spans="1:4" s="2" customFormat="1" ht="14.4" customHeight="1" x14ac:dyDescent="0.55000000000000004">
      <c r="A20" s="5" t="s">
        <v>2</v>
      </c>
      <c r="B20" s="6">
        <f>$E$4</f>
        <v>0.86</v>
      </c>
      <c r="C20" s="6">
        <f>$F$4</f>
        <v>0.61539999999999995</v>
      </c>
      <c r="D20" s="156">
        <v>0.3</v>
      </c>
    </row>
    <row r="21" spans="1:4" s="2" customFormat="1" ht="14.4" customHeight="1" x14ac:dyDescent="0.55000000000000004">
      <c r="A21" s="5" t="s">
        <v>0</v>
      </c>
      <c r="B21" s="6">
        <f>$E$4</f>
        <v>0.86</v>
      </c>
      <c r="C21" s="6">
        <f>$F$4</f>
        <v>0.61539999999999995</v>
      </c>
      <c r="D21" s="156">
        <v>0.3</v>
      </c>
    </row>
    <row r="22" spans="1:4" s="2" customFormat="1" ht="14.4" customHeight="1" x14ac:dyDescent="0.55000000000000004">
      <c r="A22" s="5" t="s">
        <v>23</v>
      </c>
      <c r="B22" s="6">
        <f t="shared" ref="B22:B31" si="4">$E$3</f>
        <v>0.76</v>
      </c>
      <c r="C22" s="6">
        <f t="shared" ref="C22:C31" si="5">$F$3</f>
        <v>0.54390000000000005</v>
      </c>
      <c r="D22" s="156">
        <v>0.3</v>
      </c>
    </row>
    <row r="23" spans="1:4" s="2" customFormat="1" ht="14.4" customHeight="1" x14ac:dyDescent="0.55000000000000004">
      <c r="A23" s="5" t="s">
        <v>24</v>
      </c>
      <c r="B23" s="6">
        <f t="shared" si="4"/>
        <v>0.76</v>
      </c>
      <c r="C23" s="6">
        <f t="shared" si="5"/>
        <v>0.54390000000000005</v>
      </c>
      <c r="D23" s="156">
        <v>0.3</v>
      </c>
    </row>
    <row r="24" spans="1:4" s="2" customFormat="1" ht="14.4" customHeight="1" x14ac:dyDescent="0.55000000000000004">
      <c r="A24" s="5" t="s">
        <v>25</v>
      </c>
      <c r="B24" s="6">
        <f t="shared" si="4"/>
        <v>0.76</v>
      </c>
      <c r="C24" s="6">
        <f t="shared" si="5"/>
        <v>0.54390000000000005</v>
      </c>
      <c r="D24" s="156">
        <v>0.3</v>
      </c>
    </row>
    <row r="25" spans="1:4" s="2" customFormat="1" ht="14.4" customHeight="1" x14ac:dyDescent="0.55000000000000004">
      <c r="A25" s="5" t="s">
        <v>24</v>
      </c>
      <c r="B25" s="6">
        <f t="shared" si="4"/>
        <v>0.76</v>
      </c>
      <c r="C25" s="6">
        <f t="shared" si="5"/>
        <v>0.54390000000000005</v>
      </c>
      <c r="D25" s="156">
        <v>0.3</v>
      </c>
    </row>
    <row r="26" spans="1:4" s="2" customFormat="1" ht="14.4" customHeight="1" x14ac:dyDescent="0.55000000000000004">
      <c r="A26" s="5" t="s">
        <v>25</v>
      </c>
      <c r="B26" s="6">
        <f t="shared" si="4"/>
        <v>0.76</v>
      </c>
      <c r="C26" s="6">
        <f t="shared" si="5"/>
        <v>0.54390000000000005</v>
      </c>
      <c r="D26" s="156">
        <v>0.3</v>
      </c>
    </row>
    <row r="27" spans="1:4" s="2" customFormat="1" ht="14.4" customHeight="1" x14ac:dyDescent="0.55000000000000004">
      <c r="A27" s="5" t="s">
        <v>26</v>
      </c>
      <c r="B27" s="6">
        <f t="shared" si="4"/>
        <v>0.76</v>
      </c>
      <c r="C27" s="6">
        <f t="shared" si="5"/>
        <v>0.54390000000000005</v>
      </c>
      <c r="D27" s="156">
        <v>0.15</v>
      </c>
    </row>
    <row r="28" spans="1:4" s="2" customFormat="1" ht="14.4" customHeight="1" x14ac:dyDescent="0.55000000000000004">
      <c r="A28" s="5" t="s">
        <v>27</v>
      </c>
      <c r="B28" s="6">
        <f t="shared" si="4"/>
        <v>0.76</v>
      </c>
      <c r="C28" s="6">
        <f t="shared" si="5"/>
        <v>0.54390000000000005</v>
      </c>
      <c r="D28" s="156">
        <v>0.15</v>
      </c>
    </row>
    <row r="29" spans="1:4" s="2" customFormat="1" ht="14.4" customHeight="1" x14ac:dyDescent="0.55000000000000004">
      <c r="A29" s="5" t="s">
        <v>28</v>
      </c>
      <c r="B29" s="6">
        <f t="shared" si="4"/>
        <v>0.76</v>
      </c>
      <c r="C29" s="6">
        <f t="shared" si="5"/>
        <v>0.54390000000000005</v>
      </c>
      <c r="D29" s="156">
        <v>0.15</v>
      </c>
    </row>
    <row r="30" spans="1:4" s="2" customFormat="1" ht="14.4" customHeight="1" x14ac:dyDescent="0.55000000000000004">
      <c r="A30" s="5" t="s">
        <v>29</v>
      </c>
      <c r="B30" s="6">
        <f t="shared" si="4"/>
        <v>0.76</v>
      </c>
      <c r="C30" s="6">
        <f t="shared" si="5"/>
        <v>0.54390000000000005</v>
      </c>
      <c r="D30" s="156">
        <v>0.15</v>
      </c>
    </row>
    <row r="31" spans="1:4" s="2" customFormat="1" ht="14.4" customHeight="1" x14ac:dyDescent="0.55000000000000004">
      <c r="A31" s="5" t="s">
        <v>3</v>
      </c>
      <c r="B31" s="6">
        <f t="shared" si="4"/>
        <v>0.76</v>
      </c>
      <c r="C31" s="6">
        <f t="shared" si="5"/>
        <v>0.54390000000000005</v>
      </c>
      <c r="D31" s="156">
        <v>0.15</v>
      </c>
    </row>
    <row r="32" spans="1:4" s="2" customFormat="1" ht="14.4" customHeight="1" x14ac:dyDescent="0.55000000000000004">
      <c r="A32" s="5" t="s">
        <v>33</v>
      </c>
      <c r="B32" s="6">
        <f t="shared" ref="B32:B37" si="6">$E$4</f>
        <v>0.86</v>
      </c>
      <c r="C32" s="6">
        <f>$F$4</f>
        <v>0.61539999999999995</v>
      </c>
      <c r="D32" s="156">
        <v>0.3</v>
      </c>
    </row>
    <row r="33" spans="1:5" s="2" customFormat="1" ht="14.4" customHeight="1" x14ac:dyDescent="0.55000000000000004">
      <c r="A33" s="5" t="s">
        <v>34</v>
      </c>
      <c r="B33" s="6">
        <f t="shared" si="6"/>
        <v>0.86</v>
      </c>
      <c r="C33" s="6">
        <f>$F$4</f>
        <v>0.61539999999999995</v>
      </c>
      <c r="D33" s="156">
        <v>0.3</v>
      </c>
    </row>
    <row r="34" spans="1:5" s="2" customFormat="1" ht="14.4" customHeight="1" x14ac:dyDescent="0.55000000000000004">
      <c r="A34" s="5" t="s">
        <v>35</v>
      </c>
      <c r="B34" s="6">
        <f t="shared" si="6"/>
        <v>0.86</v>
      </c>
      <c r="C34" s="6">
        <f>$F$4</f>
        <v>0.61539999999999995</v>
      </c>
      <c r="D34" s="156">
        <v>0.3</v>
      </c>
    </row>
    <row r="35" spans="1:5" s="2" customFormat="1" ht="14.4" customHeight="1" x14ac:dyDescent="0.55000000000000004">
      <c r="A35" s="5" t="s">
        <v>38</v>
      </c>
      <c r="B35" s="6">
        <f t="shared" si="6"/>
        <v>0.86</v>
      </c>
      <c r="C35" s="6">
        <f>$F$4</f>
        <v>0.61539999999999995</v>
      </c>
      <c r="D35" s="156">
        <v>0.3</v>
      </c>
    </row>
    <row r="36" spans="1:5" s="2" customFormat="1" ht="14.4" customHeight="1" x14ac:dyDescent="0.55000000000000004">
      <c r="A36" s="5" t="s">
        <v>49</v>
      </c>
      <c r="B36" s="6">
        <f t="shared" si="6"/>
        <v>0.86</v>
      </c>
      <c r="C36" s="6">
        <f>$F$4</f>
        <v>0.61539999999999995</v>
      </c>
      <c r="D36" s="156">
        <v>0.3</v>
      </c>
    </row>
    <row r="37" spans="1:5" s="2" customFormat="1" ht="14.4" customHeight="1" x14ac:dyDescent="0.55000000000000004">
      <c r="A37" s="5" t="s">
        <v>50</v>
      </c>
      <c r="B37" s="6">
        <f t="shared" si="6"/>
        <v>0.86</v>
      </c>
      <c r="C37" s="6">
        <f t="shared" ref="C37:C48" si="7">$F$3</f>
        <v>0.54390000000000005</v>
      </c>
      <c r="D37" s="156">
        <v>0.3</v>
      </c>
    </row>
    <row r="38" spans="1:5" s="2" customFormat="1" ht="14.4" customHeight="1" x14ac:dyDescent="0.55000000000000004">
      <c r="A38" s="5" t="s">
        <v>39</v>
      </c>
      <c r="B38" s="6">
        <f t="shared" ref="B38:B48" si="8">$E$3</f>
        <v>0.76</v>
      </c>
      <c r="C38" s="6">
        <f t="shared" si="7"/>
        <v>0.54390000000000005</v>
      </c>
      <c r="D38" s="156">
        <v>0.3</v>
      </c>
    </row>
    <row r="39" spans="1:5" s="2" customFormat="1" ht="14.4" customHeight="1" x14ac:dyDescent="0.55000000000000004">
      <c r="A39" s="5" t="s">
        <v>40</v>
      </c>
      <c r="B39" s="6">
        <f t="shared" si="8"/>
        <v>0.76</v>
      </c>
      <c r="C39" s="6">
        <f t="shared" si="7"/>
        <v>0.54390000000000005</v>
      </c>
      <c r="D39" s="156">
        <v>0.3</v>
      </c>
    </row>
    <row r="40" spans="1:5" s="2" customFormat="1" ht="14.4" customHeight="1" x14ac:dyDescent="0.55000000000000004">
      <c r="A40" s="5" t="s">
        <v>47</v>
      </c>
      <c r="B40" s="6">
        <f t="shared" si="8"/>
        <v>0.76</v>
      </c>
      <c r="C40" s="6">
        <f t="shared" si="7"/>
        <v>0.54390000000000005</v>
      </c>
      <c r="D40" s="156">
        <v>0.3</v>
      </c>
    </row>
    <row r="41" spans="1:5" s="2" customFormat="1" ht="14.4" customHeight="1" x14ac:dyDescent="0.55000000000000004">
      <c r="A41" s="5" t="s">
        <v>48</v>
      </c>
      <c r="B41" s="6">
        <f t="shared" si="8"/>
        <v>0.76</v>
      </c>
      <c r="C41" s="6">
        <f t="shared" si="7"/>
        <v>0.54390000000000005</v>
      </c>
      <c r="D41" s="156">
        <v>0.3</v>
      </c>
    </row>
    <row r="42" spans="1:5" s="2" customFormat="1" ht="14.4" customHeight="1" x14ac:dyDescent="0.55000000000000004">
      <c r="A42" s="5" t="s">
        <v>41</v>
      </c>
      <c r="B42" s="6">
        <f t="shared" si="8"/>
        <v>0.76</v>
      </c>
      <c r="C42" s="6">
        <f t="shared" si="7"/>
        <v>0.54390000000000005</v>
      </c>
      <c r="D42" s="156">
        <v>0.3</v>
      </c>
    </row>
    <row r="43" spans="1:5" s="2" customFormat="1" ht="14.4" customHeight="1" x14ac:dyDescent="0.55000000000000004">
      <c r="A43" s="5" t="s">
        <v>42</v>
      </c>
      <c r="B43" s="6">
        <f t="shared" si="8"/>
        <v>0.76</v>
      </c>
      <c r="C43" s="6">
        <f t="shared" si="7"/>
        <v>0.54390000000000005</v>
      </c>
      <c r="D43" s="156">
        <v>0.3</v>
      </c>
    </row>
    <row r="44" spans="1:5" s="2" customFormat="1" ht="14.4" customHeight="1" x14ac:dyDescent="0.55000000000000004">
      <c r="A44" s="5" t="s">
        <v>43</v>
      </c>
      <c r="B44" s="6">
        <f t="shared" si="8"/>
        <v>0.76</v>
      </c>
      <c r="C44" s="6">
        <f t="shared" si="7"/>
        <v>0.54390000000000005</v>
      </c>
      <c r="D44" s="156">
        <v>0.15</v>
      </c>
    </row>
    <row r="45" spans="1:5" s="2" customFormat="1" ht="14.4" customHeight="1" x14ac:dyDescent="0.55000000000000004">
      <c r="A45" s="5" t="s">
        <v>44</v>
      </c>
      <c r="B45" s="6">
        <f t="shared" si="8"/>
        <v>0.76</v>
      </c>
      <c r="C45" s="6">
        <f t="shared" si="7"/>
        <v>0.54390000000000005</v>
      </c>
      <c r="D45" s="156">
        <v>0.15</v>
      </c>
    </row>
    <row r="46" spans="1:5" s="2" customFormat="1" ht="14.4" customHeight="1" x14ac:dyDescent="0.55000000000000004">
      <c r="A46" s="5" t="s">
        <v>45</v>
      </c>
      <c r="B46" s="6">
        <f t="shared" si="8"/>
        <v>0.76</v>
      </c>
      <c r="C46" s="6">
        <f t="shared" si="7"/>
        <v>0.54390000000000005</v>
      </c>
      <c r="D46" s="156">
        <v>0.15</v>
      </c>
    </row>
    <row r="47" spans="1:5" s="2" customFormat="1" ht="14.4" customHeight="1" x14ac:dyDescent="0.55000000000000004">
      <c r="A47" s="5" t="s">
        <v>46</v>
      </c>
      <c r="B47" s="6">
        <f t="shared" si="8"/>
        <v>0.76</v>
      </c>
      <c r="C47" s="6">
        <f t="shared" si="7"/>
        <v>0.54390000000000005</v>
      </c>
      <c r="D47" s="156">
        <v>0.15</v>
      </c>
      <c r="E47" s="163"/>
    </row>
    <row r="48" spans="1:5" s="2" customFormat="1" ht="14.4" customHeight="1" x14ac:dyDescent="0.55000000000000004">
      <c r="A48" s="5" t="s">
        <v>4</v>
      </c>
      <c r="B48" s="6">
        <f t="shared" si="8"/>
        <v>0.76</v>
      </c>
      <c r="C48" s="6">
        <f t="shared" si="7"/>
        <v>0.54390000000000005</v>
      </c>
      <c r="D48" s="156">
        <v>0.15</v>
      </c>
    </row>
    <row r="49" spans="1:7" s="2" customFormat="1" ht="14.4" customHeight="1" x14ac:dyDescent="0.55000000000000004">
      <c r="A49" s="165" t="str">
        <f>'Mein Geld'!A6</f>
        <v>P 7</v>
      </c>
      <c r="B49" s="166">
        <f>IF(OR(A49="EG 1",A49="EG 2",A49="EG 3",A49="EG 4"),C49,0)</f>
        <v>0</v>
      </c>
      <c r="C49" s="164">
        <f>(ROUND(C51*D49,2))</f>
        <v>221.38</v>
      </c>
      <c r="D49" s="162">
        <v>8.4000000000000005E-2</v>
      </c>
      <c r="E49" s="2" t="s">
        <v>112</v>
      </c>
    </row>
    <row r="50" spans="1:7" s="2" customFormat="1" ht="14.4" customHeight="1" x14ac:dyDescent="0.55000000000000004">
      <c r="B50" s="29">
        <v>1</v>
      </c>
      <c r="C50" s="29">
        <v>2</v>
      </c>
      <c r="D50" s="29">
        <v>3</v>
      </c>
      <c r="E50" s="29">
        <v>4</v>
      </c>
      <c r="F50" s="29">
        <v>5</v>
      </c>
      <c r="G50" s="29">
        <v>6</v>
      </c>
    </row>
    <row r="51" spans="1:7" s="2" customFormat="1" ht="14.4" customHeight="1" x14ac:dyDescent="0.55000000000000004">
      <c r="A51" s="123" t="s">
        <v>102</v>
      </c>
      <c r="B51" s="10">
        <f>VLOOKUP('Mein Geld'!$A$6,$A$51:$G$99,2,0)</f>
        <v>0</v>
      </c>
      <c r="C51" s="9">
        <f>VLOOKUP('Mein Geld'!$A$6,$A$51:$G$99,3,0)</f>
        <v>2635.53</v>
      </c>
      <c r="D51" s="9">
        <f>VLOOKUP('Mein Geld'!$A$6,$A$51:$G$99,4,0)</f>
        <v>2796.54</v>
      </c>
      <c r="E51" s="9">
        <f>VLOOKUP('Mein Geld'!$A$6,$A$51:$G$99,5,0)</f>
        <v>3044.26</v>
      </c>
      <c r="F51" s="9">
        <f>VLOOKUP('Mein Geld'!$A$6,$A$51:$G$99,6,0)</f>
        <v>3168.1</v>
      </c>
      <c r="G51" s="9">
        <f>VLOOKUP('Mein Geld'!$A$6,$A$51:$G$99,7,0)</f>
        <v>3295.68</v>
      </c>
    </row>
    <row r="52" spans="1:7" s="2" customFormat="1" ht="14.4" customHeight="1" x14ac:dyDescent="0.55000000000000004">
      <c r="A52" s="30" t="s">
        <v>20</v>
      </c>
      <c r="B52" s="22">
        <v>4380.63</v>
      </c>
      <c r="C52" s="23">
        <v>4860.3100000000004</v>
      </c>
      <c r="D52" s="23">
        <v>5038.8999999999996</v>
      </c>
      <c r="E52" s="23">
        <v>5676.72</v>
      </c>
      <c r="F52" s="23">
        <v>6161.47</v>
      </c>
      <c r="G52" s="24">
        <v>6480.39</v>
      </c>
    </row>
    <row r="53" spans="1:7" s="2" customFormat="1" ht="14.4" customHeight="1" x14ac:dyDescent="0.55000000000000004">
      <c r="A53" s="30" t="s">
        <v>19</v>
      </c>
      <c r="B53" s="22">
        <v>3967.32</v>
      </c>
      <c r="C53" s="23">
        <v>4401.04</v>
      </c>
      <c r="D53" s="23">
        <v>4656.17</v>
      </c>
      <c r="E53" s="23">
        <v>5038.8999999999996</v>
      </c>
      <c r="F53" s="23">
        <v>5625.72</v>
      </c>
      <c r="G53" s="24">
        <v>5944.61</v>
      </c>
    </row>
    <row r="54" spans="1:7" s="2" customFormat="1" ht="14.4" customHeight="1" x14ac:dyDescent="0.55000000000000004">
      <c r="A54" s="30" t="s">
        <v>18</v>
      </c>
      <c r="B54" s="22">
        <v>3657.34</v>
      </c>
      <c r="C54" s="23">
        <v>4056.62</v>
      </c>
      <c r="D54" s="23">
        <v>4273.5</v>
      </c>
      <c r="E54" s="23">
        <v>4694.43</v>
      </c>
      <c r="F54" s="23">
        <v>5281.25</v>
      </c>
      <c r="G54" s="24">
        <v>5523.65</v>
      </c>
    </row>
    <row r="55" spans="1:7" s="2" customFormat="1" ht="14.4" customHeight="1" x14ac:dyDescent="0.55000000000000004">
      <c r="A55" s="30" t="s">
        <v>17</v>
      </c>
      <c r="B55" s="22">
        <v>3279.57</v>
      </c>
      <c r="C55" s="23">
        <v>3635.65</v>
      </c>
      <c r="D55" s="23">
        <v>4145.91</v>
      </c>
      <c r="E55" s="23">
        <v>4592.3999999999996</v>
      </c>
      <c r="F55" s="23">
        <v>5166.46</v>
      </c>
      <c r="G55" s="24">
        <v>5421.59</v>
      </c>
    </row>
    <row r="56" spans="1:7" s="2" customFormat="1" ht="14.4" customHeight="1" x14ac:dyDescent="0.55000000000000004">
      <c r="A56" s="30" t="s">
        <v>16</v>
      </c>
      <c r="B56" s="22">
        <v>3168.1</v>
      </c>
      <c r="C56" s="23">
        <v>3508.11</v>
      </c>
      <c r="D56" s="23">
        <v>3763.23</v>
      </c>
      <c r="E56" s="23">
        <v>4145.91</v>
      </c>
      <c r="F56" s="23">
        <v>4700.83</v>
      </c>
      <c r="G56" s="24">
        <v>4955.97</v>
      </c>
    </row>
    <row r="57" spans="1:7" s="2" customFormat="1" ht="14.4" customHeight="1" x14ac:dyDescent="0.55000000000000004">
      <c r="A57" s="30" t="s">
        <v>15</v>
      </c>
      <c r="B57" s="22">
        <v>3056.61</v>
      </c>
      <c r="C57" s="23">
        <v>3380.51</v>
      </c>
      <c r="D57" s="23">
        <v>3635.65</v>
      </c>
      <c r="E57" s="23">
        <v>3890.8</v>
      </c>
      <c r="F57" s="23">
        <v>4375.54</v>
      </c>
      <c r="G57" s="24">
        <v>4490.3500000000004</v>
      </c>
    </row>
    <row r="58" spans="1:7" s="2" customFormat="1" ht="14.4" customHeight="1" x14ac:dyDescent="0.55000000000000004">
      <c r="A58" s="30" t="s">
        <v>32</v>
      </c>
      <c r="B58" s="22">
        <v>2965.63</v>
      </c>
      <c r="C58" s="23">
        <v>3219.42</v>
      </c>
      <c r="D58" s="23">
        <v>3523.4</v>
      </c>
      <c r="E58" s="23">
        <v>3750.73</v>
      </c>
      <c r="F58" s="23">
        <v>4091.71</v>
      </c>
      <c r="G58" s="24">
        <v>4239.46</v>
      </c>
    </row>
    <row r="59" spans="1:7" s="2" customFormat="1" ht="14.4" customHeight="1" x14ac:dyDescent="0.55000000000000004">
      <c r="A59" s="30" t="s">
        <v>31</v>
      </c>
      <c r="B59" s="22">
        <v>2711.1</v>
      </c>
      <c r="C59" s="23">
        <v>2994.7</v>
      </c>
      <c r="D59" s="23">
        <v>3143.33</v>
      </c>
      <c r="E59" s="23">
        <v>3546.35</v>
      </c>
      <c r="F59" s="23">
        <v>3865.28</v>
      </c>
      <c r="G59" s="24">
        <v>4120.3900000000003</v>
      </c>
    </row>
    <row r="60" spans="1:7" s="2" customFormat="1" ht="14.4" customHeight="1" x14ac:dyDescent="0.55000000000000004">
      <c r="A60" s="30" t="s">
        <v>30</v>
      </c>
      <c r="B60" s="22">
        <v>2711.1</v>
      </c>
      <c r="C60" s="23">
        <v>2964.89</v>
      </c>
      <c r="D60" s="23">
        <v>3143.33</v>
      </c>
      <c r="E60" s="23">
        <v>3546.35</v>
      </c>
      <c r="F60" s="23">
        <v>3636.31</v>
      </c>
      <c r="G60" s="24">
        <v>3865.28</v>
      </c>
    </row>
    <row r="61" spans="1:7" s="2" customFormat="1" ht="14.4" customHeight="1" x14ac:dyDescent="0.55000000000000004">
      <c r="A61" s="30" t="s">
        <v>14</v>
      </c>
      <c r="B61" s="22">
        <v>2543.89</v>
      </c>
      <c r="C61" s="23">
        <v>2808.91</v>
      </c>
      <c r="D61" s="23">
        <v>2932.8</v>
      </c>
      <c r="E61" s="23">
        <v>3044.26</v>
      </c>
      <c r="F61" s="23">
        <v>3168.1</v>
      </c>
      <c r="G61" s="24">
        <v>3246.12</v>
      </c>
    </row>
    <row r="62" spans="1:7" s="2" customFormat="1" ht="14.4" customHeight="1" x14ac:dyDescent="0.55000000000000004">
      <c r="A62" s="30" t="s">
        <v>13</v>
      </c>
      <c r="B62" s="22">
        <v>2387.86</v>
      </c>
      <c r="C62" s="23">
        <v>2635.53</v>
      </c>
      <c r="D62" s="23">
        <v>2796.54</v>
      </c>
      <c r="E62" s="23">
        <v>2920.41</v>
      </c>
      <c r="F62" s="23">
        <v>3013.29</v>
      </c>
      <c r="G62" s="24">
        <v>3099.99</v>
      </c>
    </row>
    <row r="63" spans="1:7" s="2" customFormat="1" ht="14.4" customHeight="1" x14ac:dyDescent="0.55000000000000004">
      <c r="A63" s="30" t="s">
        <v>12</v>
      </c>
      <c r="B63" s="22">
        <v>2343.2399999999998</v>
      </c>
      <c r="C63" s="23">
        <v>2586</v>
      </c>
      <c r="D63" s="23">
        <v>2709.84</v>
      </c>
      <c r="E63" s="23">
        <v>2827.51</v>
      </c>
      <c r="F63" s="23">
        <v>2908.02</v>
      </c>
      <c r="G63" s="24">
        <v>2988.53</v>
      </c>
    </row>
    <row r="64" spans="1:7" s="2" customFormat="1" ht="14.4" customHeight="1" x14ac:dyDescent="0.55000000000000004">
      <c r="A64" s="30" t="s">
        <v>11</v>
      </c>
      <c r="B64" s="22">
        <v>2249.11</v>
      </c>
      <c r="C64" s="23">
        <v>2480.7399999999998</v>
      </c>
      <c r="D64" s="23">
        <v>2598.39</v>
      </c>
      <c r="E64" s="23">
        <v>2716.05</v>
      </c>
      <c r="F64" s="23">
        <v>2802.74</v>
      </c>
      <c r="G64" s="24">
        <v>2864.67</v>
      </c>
    </row>
    <row r="65" spans="1:7" s="2" customFormat="1" ht="14.4" customHeight="1" x14ac:dyDescent="0.55000000000000004">
      <c r="A65" s="30" t="s">
        <v>10</v>
      </c>
      <c r="B65" s="22">
        <v>2142.59</v>
      </c>
      <c r="C65" s="23">
        <v>2363.0700000000002</v>
      </c>
      <c r="D65" s="23">
        <v>2511.69</v>
      </c>
      <c r="E65" s="23">
        <v>2598.39</v>
      </c>
      <c r="F65" s="23">
        <v>2685.09</v>
      </c>
      <c r="G65" s="24">
        <v>2735.85</v>
      </c>
    </row>
    <row r="66" spans="1:7" s="2" customFormat="1" ht="14.4" customHeight="1" x14ac:dyDescent="0.55000000000000004">
      <c r="A66" s="30" t="s">
        <v>9</v>
      </c>
      <c r="B66" s="22">
        <v>2109.19</v>
      </c>
      <c r="C66" s="23">
        <v>2325.89</v>
      </c>
      <c r="D66" s="23">
        <v>2387.86</v>
      </c>
      <c r="E66" s="23">
        <v>2486.92</v>
      </c>
      <c r="F66" s="23">
        <v>2561.25</v>
      </c>
      <c r="G66" s="24">
        <v>2629.35</v>
      </c>
    </row>
    <row r="67" spans="1:7" s="2" customFormat="1" ht="14.4" customHeight="1" x14ac:dyDescent="0.55000000000000004">
      <c r="A67" s="30" t="s">
        <v>8</v>
      </c>
      <c r="B67" s="22">
        <v>1953.1</v>
      </c>
      <c r="C67" s="23">
        <v>2152.5100000000002</v>
      </c>
      <c r="D67" s="23">
        <v>2214.44</v>
      </c>
      <c r="E67" s="23">
        <v>2276.39</v>
      </c>
      <c r="F67" s="23">
        <v>2412.58</v>
      </c>
      <c r="G67" s="24">
        <v>2555.04</v>
      </c>
    </row>
    <row r="68" spans="1:7" s="2" customFormat="1" ht="14.7" customHeight="1" thickBot="1" x14ac:dyDescent="0.6">
      <c r="A68" s="87" t="s">
        <v>7</v>
      </c>
      <c r="B68" s="83"/>
      <c r="C68" s="88">
        <v>1751.25</v>
      </c>
      <c r="D68" s="88">
        <v>1780.97</v>
      </c>
      <c r="E68" s="88">
        <v>1818.14</v>
      </c>
      <c r="F68" s="88">
        <v>1852.79</v>
      </c>
      <c r="G68" s="89">
        <v>1941.97</v>
      </c>
    </row>
    <row r="69" spans="1:7" s="2" customFormat="1" ht="14.4" customHeight="1" thickTop="1" x14ac:dyDescent="0.55000000000000004">
      <c r="A69" s="90" t="s">
        <v>3</v>
      </c>
      <c r="B69" s="91"/>
      <c r="C69" s="92">
        <v>4050.77</v>
      </c>
      <c r="D69" s="92">
        <v>4192.78</v>
      </c>
      <c r="E69" s="92">
        <v>4651.3100000000004</v>
      </c>
      <c r="F69" s="92">
        <v>5185.82</v>
      </c>
      <c r="G69" s="92">
        <v>5421.59</v>
      </c>
    </row>
    <row r="70" spans="1:7" s="2" customFormat="1" ht="14.4" customHeight="1" x14ac:dyDescent="0.55000000000000004">
      <c r="A70" s="30" t="s">
        <v>29</v>
      </c>
      <c r="B70" s="84"/>
      <c r="C70" s="25">
        <v>3963.78</v>
      </c>
      <c r="D70" s="25">
        <v>4093.73</v>
      </c>
      <c r="E70" s="25">
        <v>4418.63</v>
      </c>
      <c r="F70" s="25">
        <v>4807.47</v>
      </c>
      <c r="G70" s="25">
        <v>4955.97</v>
      </c>
    </row>
    <row r="71" spans="1:7" s="2" customFormat="1" ht="14.4" customHeight="1" x14ac:dyDescent="0.55000000000000004">
      <c r="A71" s="30" t="s">
        <v>28</v>
      </c>
      <c r="B71" s="84"/>
      <c r="C71" s="25">
        <v>3867.88</v>
      </c>
      <c r="D71" s="25">
        <v>3994.7</v>
      </c>
      <c r="E71" s="25">
        <v>4311.74</v>
      </c>
      <c r="F71" s="25">
        <v>4742.49</v>
      </c>
      <c r="G71" s="25">
        <v>4821.09</v>
      </c>
    </row>
    <row r="72" spans="1:7" s="2" customFormat="1" ht="14.4" customHeight="1" x14ac:dyDescent="0.55000000000000004">
      <c r="A72" s="30" t="s">
        <v>27</v>
      </c>
      <c r="B72" s="84"/>
      <c r="C72" s="25">
        <v>3771.99</v>
      </c>
      <c r="D72" s="25">
        <v>3895.66</v>
      </c>
      <c r="E72" s="25">
        <v>4204.83</v>
      </c>
      <c r="F72" s="25">
        <v>4428.07</v>
      </c>
      <c r="G72" s="25">
        <v>4485.71</v>
      </c>
    </row>
    <row r="73" spans="1:7" s="2" customFormat="1" ht="14.4" customHeight="1" x14ac:dyDescent="0.55000000000000004">
      <c r="A73" s="30" t="s">
        <v>26</v>
      </c>
      <c r="B73" s="84"/>
      <c r="C73" s="25">
        <v>3580.18</v>
      </c>
      <c r="D73" s="25">
        <v>3697.57</v>
      </c>
      <c r="E73" s="25">
        <v>3991.03</v>
      </c>
      <c r="F73" s="25">
        <v>4171.29</v>
      </c>
      <c r="G73" s="25">
        <v>4255.1400000000003</v>
      </c>
    </row>
    <row r="74" spans="1:7" s="2" customFormat="1" ht="14.4" customHeight="1" x14ac:dyDescent="0.55000000000000004">
      <c r="A74" s="30" t="s">
        <v>25</v>
      </c>
      <c r="B74" s="84"/>
      <c r="C74" s="25">
        <v>3388.39</v>
      </c>
      <c r="D74" s="25">
        <v>3499.49</v>
      </c>
      <c r="E74" s="25">
        <v>3777.23</v>
      </c>
      <c r="F74" s="25">
        <v>3961.68</v>
      </c>
      <c r="G74" s="25">
        <v>4045.53</v>
      </c>
    </row>
    <row r="75" spans="1:7" s="2" customFormat="1" ht="14.4" customHeight="1" x14ac:dyDescent="0.55000000000000004">
      <c r="A75" s="30" t="s">
        <v>24</v>
      </c>
      <c r="B75" s="84"/>
      <c r="C75" s="25">
        <v>3196.6</v>
      </c>
      <c r="D75" s="25">
        <v>3301.4</v>
      </c>
      <c r="E75" s="25">
        <v>3594.86</v>
      </c>
      <c r="F75" s="25">
        <v>3736.35</v>
      </c>
      <c r="G75" s="25">
        <v>3825.43</v>
      </c>
    </row>
    <row r="76" spans="1:7" s="2" customFormat="1" ht="14.4" customHeight="1" x14ac:dyDescent="0.55000000000000004">
      <c r="A76" s="30" t="s">
        <v>23</v>
      </c>
      <c r="B76" s="84"/>
      <c r="C76" s="25">
        <v>3039.39</v>
      </c>
      <c r="D76" s="25">
        <v>3196.6</v>
      </c>
      <c r="E76" s="25">
        <v>3301.4</v>
      </c>
      <c r="F76" s="25">
        <v>3500.53</v>
      </c>
      <c r="G76" s="25">
        <v>3584.38</v>
      </c>
    </row>
    <row r="77" spans="1:7" s="2" customFormat="1" ht="14.4" customHeight="1" x14ac:dyDescent="0.55000000000000004">
      <c r="A77" s="30" t="s">
        <v>0</v>
      </c>
      <c r="B77" s="85"/>
      <c r="C77" s="25">
        <v>2796.54</v>
      </c>
      <c r="D77" s="25">
        <v>2932.8</v>
      </c>
      <c r="E77" s="25">
        <v>3107.51</v>
      </c>
      <c r="F77" s="25">
        <v>3248.61</v>
      </c>
      <c r="G77" s="25">
        <v>3444.31</v>
      </c>
    </row>
    <row r="78" spans="1:7" s="2" customFormat="1" ht="14.4" customHeight="1" x14ac:dyDescent="0.55000000000000004">
      <c r="A78" s="30" t="s">
        <v>2</v>
      </c>
      <c r="B78" s="85"/>
      <c r="C78" s="25">
        <v>2635.53</v>
      </c>
      <c r="D78" s="25">
        <v>2796.54</v>
      </c>
      <c r="E78" s="25">
        <v>3044.26</v>
      </c>
      <c r="F78" s="25">
        <v>3168.1</v>
      </c>
      <c r="G78" s="25">
        <v>3295.68</v>
      </c>
    </row>
    <row r="79" spans="1:7" s="2" customFormat="1" ht="14.4" customHeight="1" x14ac:dyDescent="0.55000000000000004">
      <c r="A79" s="30" t="s">
        <v>22</v>
      </c>
      <c r="B79" s="85">
        <v>2204.5300000000002</v>
      </c>
      <c r="C79" s="25">
        <v>2363.0700000000002</v>
      </c>
      <c r="D79" s="25">
        <v>2511.69</v>
      </c>
      <c r="E79" s="25">
        <v>2827.51</v>
      </c>
      <c r="F79" s="25">
        <v>2908.02</v>
      </c>
      <c r="G79" s="25">
        <v>3056.61</v>
      </c>
    </row>
    <row r="80" spans="1:7" s="2" customFormat="1" ht="14.4" customHeight="1" thickBot="1" x14ac:dyDescent="0.6">
      <c r="A80" s="87" t="s">
        <v>21</v>
      </c>
      <c r="B80" s="124">
        <v>2109.19</v>
      </c>
      <c r="C80" s="125">
        <v>2325.89</v>
      </c>
      <c r="D80" s="125">
        <v>2387.86</v>
      </c>
      <c r="E80" s="125">
        <v>2486.92</v>
      </c>
      <c r="F80" s="125">
        <v>2561.25</v>
      </c>
      <c r="G80" s="125">
        <v>2735.85</v>
      </c>
    </row>
    <row r="81" spans="1:7" s="2" customFormat="1" ht="14.4" customHeight="1" x14ac:dyDescent="0.55000000000000004">
      <c r="A81" s="107" t="s">
        <v>4</v>
      </c>
      <c r="B81" s="126">
        <v>3610.85</v>
      </c>
      <c r="C81" s="127">
        <v>3731.18</v>
      </c>
      <c r="D81" s="127">
        <v>4212.6499999999996</v>
      </c>
      <c r="E81" s="127">
        <v>4573.72</v>
      </c>
      <c r="F81" s="127">
        <v>5115.3500000000004</v>
      </c>
      <c r="G81" s="127">
        <v>5446.34</v>
      </c>
    </row>
    <row r="82" spans="1:7" s="2" customFormat="1" ht="14.4" customHeight="1" x14ac:dyDescent="0.55000000000000004">
      <c r="A82" s="30" t="s">
        <v>46</v>
      </c>
      <c r="B82" s="86">
        <v>3251.68</v>
      </c>
      <c r="C82" s="26">
        <v>3580.74</v>
      </c>
      <c r="D82" s="26">
        <v>3971.91</v>
      </c>
      <c r="E82" s="26">
        <v>4212.6499999999996</v>
      </c>
      <c r="F82" s="26">
        <v>4694.07</v>
      </c>
      <c r="G82" s="26">
        <v>4976.93</v>
      </c>
    </row>
    <row r="83" spans="1:7" s="2" customFormat="1" ht="14.4" customHeight="1" x14ac:dyDescent="0.55000000000000004">
      <c r="A83" s="30" t="s">
        <v>45</v>
      </c>
      <c r="B83" s="86">
        <v>3169.89</v>
      </c>
      <c r="C83" s="26">
        <v>3502.52</v>
      </c>
      <c r="D83" s="26">
        <v>3767.3</v>
      </c>
      <c r="E83" s="26">
        <v>4092.27</v>
      </c>
      <c r="F83" s="26">
        <v>4453.3500000000004</v>
      </c>
      <c r="G83" s="26">
        <v>4670.01</v>
      </c>
    </row>
    <row r="84" spans="1:7" s="2" customFormat="1" ht="14.4" customHeight="1" x14ac:dyDescent="0.55000000000000004">
      <c r="A84" s="30" t="s">
        <v>44</v>
      </c>
      <c r="B84" s="86">
        <v>3053.02</v>
      </c>
      <c r="C84" s="26">
        <v>3370.09</v>
      </c>
      <c r="D84" s="26">
        <v>3610.85</v>
      </c>
      <c r="E84" s="26">
        <v>3887.67</v>
      </c>
      <c r="F84" s="26">
        <v>4333</v>
      </c>
      <c r="G84" s="26">
        <v>4525.5600000000004</v>
      </c>
    </row>
    <row r="85" spans="1:7" s="2" customFormat="1" ht="14.4" customHeight="1" x14ac:dyDescent="0.55000000000000004">
      <c r="A85" s="30" t="s">
        <v>43</v>
      </c>
      <c r="B85" s="86">
        <v>3049.42</v>
      </c>
      <c r="C85" s="26">
        <v>3335.53</v>
      </c>
      <c r="D85" s="26">
        <v>3603.06</v>
      </c>
      <c r="E85" s="26">
        <v>3875.2</v>
      </c>
      <c r="F85" s="26">
        <v>4176.12</v>
      </c>
      <c r="G85" s="26">
        <v>4386.74</v>
      </c>
    </row>
    <row r="86" spans="1:7" s="2" customFormat="1" ht="14.4" customHeight="1" x14ac:dyDescent="0.55000000000000004">
      <c r="A86" s="30" t="s">
        <v>42</v>
      </c>
      <c r="B86" s="86">
        <v>3017.97</v>
      </c>
      <c r="C86" s="26">
        <v>3251.68</v>
      </c>
      <c r="D86" s="26">
        <v>3550.65</v>
      </c>
      <c r="E86" s="26">
        <v>3791.35</v>
      </c>
      <c r="F86" s="26">
        <v>4092.27</v>
      </c>
      <c r="G86" s="26">
        <v>4242.71</v>
      </c>
    </row>
    <row r="87" spans="1:7" s="2" customFormat="1" ht="14.4" customHeight="1" x14ac:dyDescent="0.55000000000000004">
      <c r="A87" s="30" t="s">
        <v>41</v>
      </c>
      <c r="B87" s="86">
        <v>2950.34</v>
      </c>
      <c r="C87" s="26">
        <v>3242.48</v>
      </c>
      <c r="D87" s="26">
        <v>3529.13</v>
      </c>
      <c r="E87" s="26">
        <v>3781.88</v>
      </c>
      <c r="F87" s="26">
        <v>4094.83</v>
      </c>
      <c r="G87" s="26">
        <v>4227.2299999999996</v>
      </c>
    </row>
    <row r="88" spans="1:7" s="2" customFormat="1" ht="14.4" customHeight="1" x14ac:dyDescent="0.55000000000000004">
      <c r="A88" s="30" t="s">
        <v>48</v>
      </c>
      <c r="B88" s="86">
        <v>2845.81</v>
      </c>
      <c r="C88" s="26">
        <v>3196.36</v>
      </c>
      <c r="D88" s="26">
        <v>3349.24</v>
      </c>
      <c r="E88" s="26">
        <v>3734.39</v>
      </c>
      <c r="F88" s="26">
        <v>4035.3</v>
      </c>
      <c r="G88" s="26">
        <v>4215.84</v>
      </c>
    </row>
    <row r="89" spans="1:7" s="2" customFormat="1" ht="14.4" customHeight="1" x14ac:dyDescent="0.55000000000000004">
      <c r="A89" s="30" t="s">
        <v>47</v>
      </c>
      <c r="B89" s="86">
        <v>2784.27</v>
      </c>
      <c r="C89" s="26">
        <v>3134.84</v>
      </c>
      <c r="D89" s="26">
        <v>3286.73</v>
      </c>
      <c r="E89" s="26">
        <v>3671.01</v>
      </c>
      <c r="F89" s="26">
        <v>3971.91</v>
      </c>
      <c r="G89" s="26">
        <v>4152.45</v>
      </c>
    </row>
    <row r="90" spans="1:7" s="2" customFormat="1" ht="14.4" customHeight="1" x14ac:dyDescent="0.55000000000000004">
      <c r="A90" s="30" t="s">
        <v>40</v>
      </c>
      <c r="B90" s="7">
        <v>2714.15</v>
      </c>
      <c r="C90" s="7">
        <v>2994.6</v>
      </c>
      <c r="D90" s="7">
        <v>3134.84</v>
      </c>
      <c r="E90" s="7">
        <v>3550.65</v>
      </c>
      <c r="F90" s="7">
        <v>3887.67</v>
      </c>
      <c r="G90" s="7">
        <v>4164.4799999999996</v>
      </c>
    </row>
    <row r="91" spans="1:7" s="2" customFormat="1" ht="14.4" customHeight="1" x14ac:dyDescent="0.55000000000000004">
      <c r="A91" s="30" t="s">
        <v>39</v>
      </c>
      <c r="B91" s="86">
        <v>2599.1999999999998</v>
      </c>
      <c r="C91" s="26">
        <v>2892.66</v>
      </c>
      <c r="D91" s="26">
        <v>3123.23</v>
      </c>
      <c r="E91" s="26">
        <v>3458.61</v>
      </c>
      <c r="F91" s="26">
        <v>3773.03</v>
      </c>
      <c r="G91" s="26">
        <v>4014.09</v>
      </c>
    </row>
    <row r="92" spans="1:7" s="2" customFormat="1" ht="14.4" customHeight="1" x14ac:dyDescent="0.55000000000000004">
      <c r="A92" s="30" t="s">
        <v>50</v>
      </c>
      <c r="B92" s="86">
        <v>2599.1999999999998</v>
      </c>
      <c r="C92" s="26">
        <v>2892.66</v>
      </c>
      <c r="D92" s="26">
        <v>3123.23</v>
      </c>
      <c r="E92" s="26">
        <v>3458.61</v>
      </c>
      <c r="F92" s="26">
        <v>3773.03</v>
      </c>
      <c r="G92" s="26">
        <v>4014.09</v>
      </c>
    </row>
    <row r="93" spans="1:7" s="2" customFormat="1" ht="14.4" customHeight="1" x14ac:dyDescent="0.55000000000000004">
      <c r="A93" s="30" t="s">
        <v>49</v>
      </c>
      <c r="B93" s="86">
        <v>2578.2399999999998</v>
      </c>
      <c r="C93" s="26">
        <v>2829.77</v>
      </c>
      <c r="D93" s="26">
        <v>3028.9</v>
      </c>
      <c r="E93" s="26">
        <v>3217.56</v>
      </c>
      <c r="F93" s="26">
        <v>3400.97</v>
      </c>
      <c r="G93" s="26">
        <v>3592.24</v>
      </c>
    </row>
    <row r="94" spans="1:7" s="2" customFormat="1" ht="14.4" customHeight="1" x14ac:dyDescent="0.55000000000000004">
      <c r="A94" s="30" t="s">
        <v>38</v>
      </c>
      <c r="B94" s="86">
        <v>2521.33</v>
      </c>
      <c r="C94" s="26">
        <v>2755.05</v>
      </c>
      <c r="D94" s="26">
        <v>2942.03</v>
      </c>
      <c r="E94" s="26">
        <v>3128.98</v>
      </c>
      <c r="F94" s="26">
        <v>3269.22</v>
      </c>
      <c r="G94" s="26">
        <v>3478.44</v>
      </c>
    </row>
    <row r="95" spans="1:7" s="2" customFormat="1" ht="14.4" customHeight="1" x14ac:dyDescent="0.55000000000000004">
      <c r="A95" s="30" t="s">
        <v>37</v>
      </c>
      <c r="B95" s="198" t="s">
        <v>51</v>
      </c>
      <c r="C95" s="198"/>
      <c r="D95" s="198"/>
      <c r="E95" s="198"/>
      <c r="F95" s="198"/>
      <c r="G95" s="198"/>
    </row>
    <row r="96" spans="1:7" s="2" customFormat="1" ht="14.4" customHeight="1" x14ac:dyDescent="0.55000000000000004">
      <c r="A96" s="30" t="s">
        <v>36</v>
      </c>
      <c r="B96" s="198" t="s">
        <v>51</v>
      </c>
      <c r="C96" s="198"/>
      <c r="D96" s="198"/>
      <c r="E96" s="198"/>
      <c r="F96" s="198"/>
      <c r="G96" s="198"/>
    </row>
    <row r="97" spans="1:7" s="2" customFormat="1" ht="14.4" customHeight="1" x14ac:dyDescent="0.55000000000000004">
      <c r="A97" s="30" t="s">
        <v>35</v>
      </c>
      <c r="B97" s="86">
        <v>2369.42</v>
      </c>
      <c r="C97" s="26">
        <v>2632.35</v>
      </c>
      <c r="D97" s="26">
        <v>2795.96</v>
      </c>
      <c r="E97" s="26">
        <v>2906.97</v>
      </c>
      <c r="F97" s="26">
        <v>3012.14</v>
      </c>
      <c r="G97" s="26">
        <v>3175.99</v>
      </c>
    </row>
    <row r="98" spans="1:7" s="2" customFormat="1" ht="14.4" customHeight="1" x14ac:dyDescent="0.55000000000000004">
      <c r="A98" s="30" t="s">
        <v>34</v>
      </c>
      <c r="B98" s="86">
        <v>2205.83</v>
      </c>
      <c r="C98" s="26">
        <v>2476.9299999999998</v>
      </c>
      <c r="D98" s="26">
        <v>2634.1</v>
      </c>
      <c r="E98" s="26">
        <v>2778.42</v>
      </c>
      <c r="F98" s="26">
        <v>2844.45</v>
      </c>
      <c r="G98" s="26">
        <v>2923.32</v>
      </c>
    </row>
    <row r="99" spans="1:7" s="2" customFormat="1" ht="14.4" customHeight="1" x14ac:dyDescent="0.55000000000000004">
      <c r="A99" s="30" t="s">
        <v>33</v>
      </c>
      <c r="B99" s="86">
        <v>2106.31</v>
      </c>
      <c r="C99" s="26">
        <v>2217.34</v>
      </c>
      <c r="D99" s="26">
        <v>2299.13</v>
      </c>
      <c r="E99" s="26">
        <v>2392.62</v>
      </c>
      <c r="F99" s="26">
        <v>2486.09</v>
      </c>
      <c r="G99" s="26">
        <v>2579.59</v>
      </c>
    </row>
  </sheetData>
  <mergeCells count="2">
    <mergeCell ref="B96:G96"/>
    <mergeCell ref="B95:G95"/>
  </mergeCells>
  <dataValidations disablePrompts="1" count="1">
    <dataValidation operator="notBetween" allowBlank="1" showInputMessage="1" showErrorMessage="1" sqref="B51:G51"/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workbookViewId="0">
      <selection sqref="A1:XFD110"/>
    </sheetView>
  </sheetViews>
  <sheetFormatPr baseColWidth="10" defaultRowHeight="14.4" x14ac:dyDescent="0.55000000000000004"/>
  <sheetData>
    <row r="1" spans="1:10" s="2" customFormat="1" ht="14.7" customHeight="1" thickBot="1" x14ac:dyDescent="0.6"/>
    <row r="2" spans="1:10" s="2" customFormat="1" ht="14.7" customHeight="1" thickBot="1" x14ac:dyDescent="0.6">
      <c r="A2" s="202" t="s">
        <v>55</v>
      </c>
      <c r="B2" s="207" t="s">
        <v>56</v>
      </c>
      <c r="C2" s="108" t="s">
        <v>57</v>
      </c>
      <c r="D2" s="109"/>
      <c r="E2" s="109"/>
      <c r="F2" s="199" t="s">
        <v>58</v>
      </c>
      <c r="G2" s="200"/>
      <c r="H2" s="201"/>
      <c r="I2" s="97" t="s">
        <v>59</v>
      </c>
      <c r="J2" s="94"/>
    </row>
    <row r="3" spans="1:10" s="2" customFormat="1" ht="14.7" customHeight="1" thickBot="1" x14ac:dyDescent="0.6">
      <c r="A3" s="206"/>
      <c r="B3" s="208"/>
      <c r="C3" s="40" t="s">
        <v>60</v>
      </c>
      <c r="D3" s="40" t="s">
        <v>61</v>
      </c>
      <c r="E3" s="40" t="s">
        <v>62</v>
      </c>
      <c r="F3" s="12" t="s">
        <v>60</v>
      </c>
      <c r="G3" s="41" t="s">
        <v>61</v>
      </c>
      <c r="H3" s="41" t="s">
        <v>62</v>
      </c>
      <c r="I3" s="93"/>
      <c r="J3" s="94"/>
    </row>
    <row r="4" spans="1:10" s="2" customFormat="1" ht="14.7" customHeight="1" thickBot="1" x14ac:dyDescent="0.6">
      <c r="A4" s="13"/>
      <c r="B4" s="14"/>
      <c r="C4" s="98">
        <v>0.6</v>
      </c>
      <c r="D4" s="98">
        <v>0.75</v>
      </c>
      <c r="E4" s="99">
        <v>0.9</v>
      </c>
      <c r="F4" s="99">
        <v>0.25</v>
      </c>
      <c r="G4" s="99">
        <v>0.25</v>
      </c>
      <c r="H4" s="99">
        <v>0.25</v>
      </c>
      <c r="I4" s="99">
        <v>0.15</v>
      </c>
    </row>
    <row r="5" spans="1:10" s="2" customFormat="1" ht="14.7" customHeight="1" thickBot="1" x14ac:dyDescent="0.6">
      <c r="A5" s="30" t="s">
        <v>20</v>
      </c>
      <c r="B5" s="27">
        <v>28.51</v>
      </c>
      <c r="C5" s="128">
        <f t="shared" ref="C5:C22" si="0">$B5*0.6</f>
        <v>17.106000000000002</v>
      </c>
      <c r="D5" s="128">
        <f t="shared" ref="D5:D22" si="1">ROUND($B5*0.75,2)</f>
        <v>21.38</v>
      </c>
      <c r="E5" s="128">
        <f t="shared" ref="E5:E22" si="2">ROUND($B5*0.9,2)</f>
        <v>25.66</v>
      </c>
      <c r="F5" s="128">
        <f t="shared" ref="F5:F22" si="3">ROUND($C5*0.25,2)</f>
        <v>4.28</v>
      </c>
      <c r="G5" s="128">
        <f t="shared" ref="G5:G22" si="4">ROUND($D5*0.25,2)</f>
        <v>5.35</v>
      </c>
      <c r="H5" s="128">
        <f t="shared" ref="H5:H22" si="5">ROUND($E5*0.25,2)</f>
        <v>6.42</v>
      </c>
      <c r="I5" s="128">
        <f t="shared" ref="I5:I22" si="6">ROUND($E5*0.15,2)</f>
        <v>3.85</v>
      </c>
    </row>
    <row r="6" spans="1:10" s="2" customFormat="1" ht="14.7" customHeight="1" thickBot="1" x14ac:dyDescent="0.6">
      <c r="A6" s="30" t="s">
        <v>19</v>
      </c>
      <c r="B6" s="27">
        <v>26.23</v>
      </c>
      <c r="C6" s="128">
        <f t="shared" si="0"/>
        <v>15.738</v>
      </c>
      <c r="D6" s="128">
        <f t="shared" si="1"/>
        <v>19.670000000000002</v>
      </c>
      <c r="E6" s="128">
        <f t="shared" si="2"/>
        <v>23.61</v>
      </c>
      <c r="F6" s="128">
        <f t="shared" si="3"/>
        <v>3.93</v>
      </c>
      <c r="G6" s="128">
        <f t="shared" si="4"/>
        <v>4.92</v>
      </c>
      <c r="H6" s="128">
        <f t="shared" si="5"/>
        <v>5.9</v>
      </c>
      <c r="I6" s="128">
        <f t="shared" si="6"/>
        <v>3.54</v>
      </c>
    </row>
    <row r="7" spans="1:10" s="2" customFormat="1" ht="14.7" customHeight="1" thickBot="1" x14ac:dyDescent="0.6">
      <c r="A7" s="30" t="s">
        <v>18</v>
      </c>
      <c r="B7" s="27">
        <v>25.05</v>
      </c>
      <c r="C7" s="128">
        <f t="shared" si="0"/>
        <v>15.03</v>
      </c>
      <c r="D7" s="128">
        <f t="shared" si="1"/>
        <v>18.79</v>
      </c>
      <c r="E7" s="128">
        <f t="shared" si="2"/>
        <v>22.55</v>
      </c>
      <c r="F7" s="128">
        <f t="shared" si="3"/>
        <v>3.76</v>
      </c>
      <c r="G7" s="128">
        <f t="shared" si="4"/>
        <v>4.7</v>
      </c>
      <c r="H7" s="128">
        <f t="shared" si="5"/>
        <v>5.64</v>
      </c>
      <c r="I7" s="128">
        <f t="shared" si="6"/>
        <v>3.38</v>
      </c>
    </row>
    <row r="8" spans="1:10" s="2" customFormat="1" ht="14.7" customHeight="1" thickBot="1" x14ac:dyDescent="0.6">
      <c r="A8" s="30" t="s">
        <v>17</v>
      </c>
      <c r="B8" s="27">
        <v>23.78</v>
      </c>
      <c r="C8" s="128">
        <f t="shared" si="0"/>
        <v>14.268000000000001</v>
      </c>
      <c r="D8" s="128">
        <f t="shared" si="1"/>
        <v>17.84</v>
      </c>
      <c r="E8" s="128">
        <f t="shared" si="2"/>
        <v>21.4</v>
      </c>
      <c r="F8" s="128">
        <f t="shared" si="3"/>
        <v>3.57</v>
      </c>
      <c r="G8" s="128">
        <f t="shared" si="4"/>
        <v>4.46</v>
      </c>
      <c r="H8" s="128">
        <f t="shared" si="5"/>
        <v>5.35</v>
      </c>
      <c r="I8" s="128">
        <f t="shared" si="6"/>
        <v>3.21</v>
      </c>
    </row>
    <row r="9" spans="1:10" s="2" customFormat="1" ht="14.7" customHeight="1" thickBot="1" x14ac:dyDescent="0.6">
      <c r="A9" s="30" t="s">
        <v>16</v>
      </c>
      <c r="B9" s="27">
        <v>21.67</v>
      </c>
      <c r="C9" s="128">
        <f t="shared" si="0"/>
        <v>13.002000000000001</v>
      </c>
      <c r="D9" s="128">
        <f t="shared" si="1"/>
        <v>16.25</v>
      </c>
      <c r="E9" s="128">
        <f t="shared" si="2"/>
        <v>19.5</v>
      </c>
      <c r="F9" s="128">
        <f t="shared" si="3"/>
        <v>3.25</v>
      </c>
      <c r="G9" s="128">
        <f t="shared" si="4"/>
        <v>4.0599999999999996</v>
      </c>
      <c r="H9" s="128">
        <f t="shared" si="5"/>
        <v>4.88</v>
      </c>
      <c r="I9" s="128">
        <f t="shared" si="6"/>
        <v>2.93</v>
      </c>
    </row>
    <row r="10" spans="1:10" s="2" customFormat="1" ht="14.7" customHeight="1" thickBot="1" x14ac:dyDescent="0.6">
      <c r="A10" s="30" t="s">
        <v>15</v>
      </c>
      <c r="B10" s="27">
        <v>19.98</v>
      </c>
      <c r="C10" s="128">
        <f t="shared" si="0"/>
        <v>11.988</v>
      </c>
      <c r="D10" s="128">
        <f t="shared" si="1"/>
        <v>14.99</v>
      </c>
      <c r="E10" s="128">
        <f t="shared" si="2"/>
        <v>17.98</v>
      </c>
      <c r="F10" s="128">
        <f t="shared" si="3"/>
        <v>3</v>
      </c>
      <c r="G10" s="128">
        <f t="shared" si="4"/>
        <v>3.75</v>
      </c>
      <c r="H10" s="128">
        <f t="shared" si="5"/>
        <v>4.5</v>
      </c>
      <c r="I10" s="128">
        <f t="shared" si="6"/>
        <v>2.7</v>
      </c>
    </row>
    <row r="11" spans="1:10" s="2" customFormat="1" ht="14.7" customHeight="1" thickBot="1" x14ac:dyDescent="0.6">
      <c r="A11" s="30" t="s">
        <v>32</v>
      </c>
      <c r="B11" s="27">
        <v>19.739999999999998</v>
      </c>
      <c r="C11" s="128">
        <f t="shared" si="0"/>
        <v>11.843999999999999</v>
      </c>
      <c r="D11" s="128">
        <f t="shared" si="1"/>
        <v>14.81</v>
      </c>
      <c r="E11" s="128">
        <f t="shared" si="2"/>
        <v>17.77</v>
      </c>
      <c r="F11" s="128">
        <f t="shared" si="3"/>
        <v>2.96</v>
      </c>
      <c r="G11" s="128">
        <f t="shared" si="4"/>
        <v>3.7</v>
      </c>
      <c r="H11" s="128">
        <f t="shared" si="5"/>
        <v>4.4400000000000004</v>
      </c>
      <c r="I11" s="128">
        <f t="shared" si="6"/>
        <v>2.67</v>
      </c>
    </row>
    <row r="12" spans="1:10" s="2" customFormat="1" ht="14.7" customHeight="1" thickBot="1" x14ac:dyDescent="0.6">
      <c r="A12" s="30" t="s">
        <v>31</v>
      </c>
      <c r="B12" s="27">
        <v>18.84</v>
      </c>
      <c r="C12" s="128">
        <f t="shared" si="0"/>
        <v>11.304</v>
      </c>
      <c r="D12" s="128">
        <f t="shared" si="1"/>
        <v>14.13</v>
      </c>
      <c r="E12" s="128">
        <f t="shared" si="2"/>
        <v>16.96</v>
      </c>
      <c r="F12" s="128">
        <f t="shared" si="3"/>
        <v>2.83</v>
      </c>
      <c r="G12" s="128">
        <f t="shared" si="4"/>
        <v>3.53</v>
      </c>
      <c r="H12" s="128">
        <f t="shared" si="5"/>
        <v>4.24</v>
      </c>
      <c r="I12" s="128">
        <f t="shared" si="6"/>
        <v>2.54</v>
      </c>
    </row>
    <row r="13" spans="1:10" s="2" customFormat="1" ht="14.7" customHeight="1" thickBot="1" x14ac:dyDescent="0.6">
      <c r="A13" s="30" t="s">
        <v>30</v>
      </c>
      <c r="B13" s="27">
        <v>18.37</v>
      </c>
      <c r="C13" s="128">
        <f t="shared" si="0"/>
        <v>11.022</v>
      </c>
      <c r="D13" s="128">
        <f t="shared" si="1"/>
        <v>13.78</v>
      </c>
      <c r="E13" s="128">
        <f t="shared" si="2"/>
        <v>16.53</v>
      </c>
      <c r="F13" s="128">
        <f t="shared" si="3"/>
        <v>2.76</v>
      </c>
      <c r="G13" s="128">
        <f t="shared" si="4"/>
        <v>3.45</v>
      </c>
      <c r="H13" s="128">
        <f t="shared" si="5"/>
        <v>4.13</v>
      </c>
      <c r="I13" s="128">
        <f t="shared" si="6"/>
        <v>2.48</v>
      </c>
    </row>
    <row r="14" spans="1:10" s="2" customFormat="1" ht="14.7" customHeight="1" thickBot="1" x14ac:dyDescent="0.6">
      <c r="A14" s="30" t="s">
        <v>14</v>
      </c>
      <c r="B14" s="27">
        <v>17.93</v>
      </c>
      <c r="C14" s="128">
        <f t="shared" si="0"/>
        <v>10.757999999999999</v>
      </c>
      <c r="D14" s="128">
        <f t="shared" si="1"/>
        <v>13.45</v>
      </c>
      <c r="E14" s="128">
        <f t="shared" si="2"/>
        <v>16.14</v>
      </c>
      <c r="F14" s="128">
        <f t="shared" si="3"/>
        <v>2.69</v>
      </c>
      <c r="G14" s="128">
        <f t="shared" si="4"/>
        <v>3.36</v>
      </c>
      <c r="H14" s="128">
        <f t="shared" si="5"/>
        <v>4.04</v>
      </c>
      <c r="I14" s="128">
        <f t="shared" si="6"/>
        <v>2.42</v>
      </c>
    </row>
    <row r="15" spans="1:10" s="2" customFormat="1" ht="14.7" customHeight="1" thickBot="1" x14ac:dyDescent="0.6">
      <c r="A15" s="30" t="s">
        <v>13</v>
      </c>
      <c r="B15" s="27">
        <v>17.190000000000001</v>
      </c>
      <c r="C15" s="128">
        <f t="shared" si="0"/>
        <v>10.314</v>
      </c>
      <c r="D15" s="128">
        <f t="shared" si="1"/>
        <v>12.89</v>
      </c>
      <c r="E15" s="128">
        <f t="shared" si="2"/>
        <v>15.47</v>
      </c>
      <c r="F15" s="128">
        <f t="shared" si="3"/>
        <v>2.58</v>
      </c>
      <c r="G15" s="128">
        <f t="shared" si="4"/>
        <v>3.22</v>
      </c>
      <c r="H15" s="128">
        <f t="shared" si="5"/>
        <v>3.87</v>
      </c>
      <c r="I15" s="128">
        <f t="shared" si="6"/>
        <v>2.3199999999999998</v>
      </c>
    </row>
    <row r="16" spans="1:10" s="2" customFormat="1" ht="14.7" customHeight="1" thickBot="1" x14ac:dyDescent="0.6">
      <c r="A16" s="30" t="s">
        <v>12</v>
      </c>
      <c r="B16" s="27">
        <v>16.440000000000001</v>
      </c>
      <c r="C16" s="128">
        <f t="shared" si="0"/>
        <v>9.8640000000000008</v>
      </c>
      <c r="D16" s="128">
        <f t="shared" si="1"/>
        <v>12.33</v>
      </c>
      <c r="E16" s="128">
        <f t="shared" si="2"/>
        <v>14.8</v>
      </c>
      <c r="F16" s="128">
        <f t="shared" si="3"/>
        <v>2.4700000000000002</v>
      </c>
      <c r="G16" s="128">
        <f t="shared" si="4"/>
        <v>3.08</v>
      </c>
      <c r="H16" s="128">
        <f t="shared" si="5"/>
        <v>3.7</v>
      </c>
      <c r="I16" s="128">
        <f t="shared" si="6"/>
        <v>2.2200000000000002</v>
      </c>
    </row>
    <row r="17" spans="1:10" s="2" customFormat="1" ht="14.7" customHeight="1" thickBot="1" x14ac:dyDescent="0.6">
      <c r="A17" s="30" t="s">
        <v>11</v>
      </c>
      <c r="B17" s="27">
        <v>15.77</v>
      </c>
      <c r="C17" s="128">
        <f t="shared" si="0"/>
        <v>9.4619999999999997</v>
      </c>
      <c r="D17" s="128">
        <f t="shared" si="1"/>
        <v>11.83</v>
      </c>
      <c r="E17" s="128">
        <f t="shared" si="2"/>
        <v>14.19</v>
      </c>
      <c r="F17" s="128">
        <f t="shared" si="3"/>
        <v>2.37</v>
      </c>
      <c r="G17" s="128">
        <f t="shared" si="4"/>
        <v>2.96</v>
      </c>
      <c r="H17" s="128">
        <f t="shared" si="5"/>
        <v>3.55</v>
      </c>
      <c r="I17" s="128">
        <f t="shared" si="6"/>
        <v>2.13</v>
      </c>
    </row>
    <row r="18" spans="1:10" s="2" customFormat="1" ht="14.7" customHeight="1" thickBot="1" x14ac:dyDescent="0.6">
      <c r="A18" s="30" t="s">
        <v>10</v>
      </c>
      <c r="B18" s="27">
        <v>15.06</v>
      </c>
      <c r="C18" s="128">
        <f t="shared" si="0"/>
        <v>9.0359999999999996</v>
      </c>
      <c r="D18" s="128">
        <f t="shared" si="1"/>
        <v>11.3</v>
      </c>
      <c r="E18" s="128">
        <f t="shared" si="2"/>
        <v>13.55</v>
      </c>
      <c r="F18" s="128">
        <f t="shared" si="3"/>
        <v>2.2599999999999998</v>
      </c>
      <c r="G18" s="128">
        <f t="shared" si="4"/>
        <v>2.83</v>
      </c>
      <c r="H18" s="128">
        <f t="shared" si="5"/>
        <v>3.39</v>
      </c>
      <c r="I18" s="128">
        <f t="shared" si="6"/>
        <v>2.0299999999999998</v>
      </c>
    </row>
    <row r="19" spans="1:10" s="2" customFormat="1" ht="14.7" customHeight="1" thickBot="1" x14ac:dyDescent="0.6">
      <c r="A19" s="30" t="s">
        <v>9</v>
      </c>
      <c r="B19" s="27">
        <v>14.43</v>
      </c>
      <c r="C19" s="128">
        <f t="shared" si="0"/>
        <v>8.6579999999999995</v>
      </c>
      <c r="D19" s="128">
        <f t="shared" si="1"/>
        <v>10.82</v>
      </c>
      <c r="E19" s="128">
        <f t="shared" si="2"/>
        <v>12.99</v>
      </c>
      <c r="F19" s="128">
        <f t="shared" si="3"/>
        <v>2.16</v>
      </c>
      <c r="G19" s="128">
        <f t="shared" si="4"/>
        <v>2.71</v>
      </c>
      <c r="H19" s="128">
        <f t="shared" si="5"/>
        <v>3.25</v>
      </c>
      <c r="I19" s="128">
        <f t="shared" si="6"/>
        <v>1.95</v>
      </c>
    </row>
    <row r="20" spans="1:10" s="2" customFormat="1" ht="14.7" customHeight="1" thickBot="1" x14ac:dyDescent="0.6">
      <c r="A20" s="30" t="s">
        <v>76</v>
      </c>
      <c r="B20" s="27">
        <v>13.85</v>
      </c>
      <c r="C20" s="128">
        <f t="shared" si="0"/>
        <v>8.3099999999999987</v>
      </c>
      <c r="D20" s="128">
        <f t="shared" si="1"/>
        <v>10.39</v>
      </c>
      <c r="E20" s="128">
        <f t="shared" si="2"/>
        <v>12.47</v>
      </c>
      <c r="F20" s="128">
        <f t="shared" si="3"/>
        <v>2.08</v>
      </c>
      <c r="G20" s="128">
        <f t="shared" si="4"/>
        <v>2.6</v>
      </c>
      <c r="H20" s="128">
        <f t="shared" si="5"/>
        <v>3.12</v>
      </c>
      <c r="I20" s="128">
        <f t="shared" si="6"/>
        <v>1.87</v>
      </c>
    </row>
    <row r="21" spans="1:10" s="2" customFormat="1" ht="14.7" customHeight="1" thickBot="1" x14ac:dyDescent="0.6">
      <c r="A21" s="31" t="s">
        <v>7</v>
      </c>
      <c r="B21" s="27">
        <v>13.49</v>
      </c>
      <c r="C21" s="128">
        <f t="shared" si="0"/>
        <v>8.0939999999999994</v>
      </c>
      <c r="D21" s="128">
        <f t="shared" si="1"/>
        <v>10.119999999999999</v>
      </c>
      <c r="E21" s="128">
        <f t="shared" si="2"/>
        <v>12.14</v>
      </c>
      <c r="F21" s="128">
        <f t="shared" si="3"/>
        <v>2.02</v>
      </c>
      <c r="G21" s="128">
        <f t="shared" si="4"/>
        <v>2.5299999999999998</v>
      </c>
      <c r="H21" s="128">
        <f t="shared" si="5"/>
        <v>3.04</v>
      </c>
      <c r="I21" s="128">
        <f t="shared" si="6"/>
        <v>1.82</v>
      </c>
    </row>
    <row r="22" spans="1:10" s="2" customFormat="1" ht="14.7" customHeight="1" thickBot="1" x14ac:dyDescent="0.6">
      <c r="A22" s="30" t="s">
        <v>8</v>
      </c>
      <c r="B22" s="27">
        <v>10.98</v>
      </c>
      <c r="C22" s="128">
        <f t="shared" si="0"/>
        <v>6.5880000000000001</v>
      </c>
      <c r="D22" s="128">
        <f t="shared" si="1"/>
        <v>8.24</v>
      </c>
      <c r="E22" s="128">
        <f t="shared" si="2"/>
        <v>9.8800000000000008</v>
      </c>
      <c r="F22" s="128">
        <f t="shared" si="3"/>
        <v>1.65</v>
      </c>
      <c r="G22" s="128">
        <f t="shared" si="4"/>
        <v>2.06</v>
      </c>
      <c r="H22" s="128">
        <f t="shared" si="5"/>
        <v>2.4700000000000002</v>
      </c>
      <c r="I22" s="128">
        <f t="shared" si="6"/>
        <v>1.48</v>
      </c>
    </row>
    <row r="23" spans="1:10" s="2" customFormat="1" ht="14.7" customHeight="1" thickBot="1" x14ac:dyDescent="0.6">
      <c r="A23" s="31" t="s">
        <v>7</v>
      </c>
    </row>
    <row r="24" spans="1:10" s="2" customFormat="1" ht="14.7" customHeight="1" thickBot="1" x14ac:dyDescent="0.6">
      <c r="A24" s="202" t="s">
        <v>63</v>
      </c>
      <c r="B24" s="204" t="s">
        <v>56</v>
      </c>
      <c r="C24" s="108" t="s">
        <v>57</v>
      </c>
      <c r="D24" s="109"/>
      <c r="E24" s="109"/>
      <c r="F24" s="199" t="s">
        <v>58</v>
      </c>
      <c r="G24" s="200"/>
      <c r="H24" s="201"/>
      <c r="I24" s="93" t="s">
        <v>59</v>
      </c>
      <c r="J24" s="94"/>
    </row>
    <row r="25" spans="1:10" s="2" customFormat="1" ht="14.7" customHeight="1" thickBot="1" x14ac:dyDescent="0.6">
      <c r="A25" s="203"/>
      <c r="B25" s="205"/>
      <c r="C25" s="40" t="s">
        <v>60</v>
      </c>
      <c r="D25" s="40" t="s">
        <v>61</v>
      </c>
      <c r="E25" s="40" t="s">
        <v>62</v>
      </c>
      <c r="F25" s="12" t="s">
        <v>60</v>
      </c>
      <c r="G25" s="41" t="s">
        <v>61</v>
      </c>
      <c r="H25" s="41" t="s">
        <v>62</v>
      </c>
      <c r="I25" s="95"/>
      <c r="J25" s="94"/>
    </row>
    <row r="26" spans="1:10" s="2" customFormat="1" ht="14.4" customHeight="1" x14ac:dyDescent="0.55000000000000004">
      <c r="A26" s="15"/>
      <c r="B26" s="16"/>
      <c r="C26" s="103">
        <v>0.6</v>
      </c>
      <c r="D26" s="103">
        <v>0.75</v>
      </c>
      <c r="E26" s="104">
        <v>0.9</v>
      </c>
      <c r="F26" s="104">
        <v>0.25</v>
      </c>
      <c r="G26" s="104">
        <v>0.25</v>
      </c>
      <c r="H26" s="104">
        <v>0.25</v>
      </c>
      <c r="I26" s="104">
        <v>0.15</v>
      </c>
    </row>
    <row r="27" spans="1:10" s="2" customFormat="1" ht="14.4" customHeight="1" x14ac:dyDescent="0.55000000000000004">
      <c r="A27" s="120" t="s">
        <v>3</v>
      </c>
      <c r="B27" s="28">
        <v>25.77</v>
      </c>
      <c r="C27" s="129">
        <f t="shared" ref="C27:C38" si="7">ROUND($B27*0.6,2)</f>
        <v>15.46</v>
      </c>
      <c r="D27" s="129">
        <f t="shared" ref="D27:D38" si="8">ROUND($B27*0.75,2)</f>
        <v>19.329999999999998</v>
      </c>
      <c r="E27" s="129">
        <f t="shared" ref="E27:E38" si="9">ROUND($B27*0.9,2)</f>
        <v>23.19</v>
      </c>
      <c r="F27" s="129">
        <f t="shared" ref="F27:F38" si="10">ROUND($C27*0.25,2)</f>
        <v>3.87</v>
      </c>
      <c r="G27" s="129">
        <f t="shared" ref="G27:G38" si="11">ROUND($D27*0.25,2)</f>
        <v>4.83</v>
      </c>
      <c r="H27" s="129">
        <f t="shared" ref="H27:H38" si="12">ROUND($E27*0.25,2)</f>
        <v>5.8</v>
      </c>
      <c r="I27" s="129">
        <f t="shared" ref="I27:I38" si="13">ROUND($E27*0.15,2)</f>
        <v>3.48</v>
      </c>
    </row>
    <row r="28" spans="1:10" s="2" customFormat="1" ht="14.4" customHeight="1" x14ac:dyDescent="0.55000000000000004">
      <c r="A28" s="121" t="s">
        <v>29</v>
      </c>
      <c r="B28" s="28">
        <v>24.07</v>
      </c>
      <c r="C28" s="129">
        <f t="shared" si="7"/>
        <v>14.44</v>
      </c>
      <c r="D28" s="129">
        <f t="shared" si="8"/>
        <v>18.05</v>
      </c>
      <c r="E28" s="129">
        <f t="shared" si="9"/>
        <v>21.66</v>
      </c>
      <c r="F28" s="129">
        <f t="shared" si="10"/>
        <v>3.61</v>
      </c>
      <c r="G28" s="129">
        <f t="shared" si="11"/>
        <v>4.51</v>
      </c>
      <c r="H28" s="129">
        <f t="shared" si="12"/>
        <v>5.42</v>
      </c>
      <c r="I28" s="129">
        <f t="shared" si="13"/>
        <v>3.25</v>
      </c>
    </row>
    <row r="29" spans="1:10" s="2" customFormat="1" ht="14.4" customHeight="1" x14ac:dyDescent="0.55000000000000004">
      <c r="A29" s="121" t="s">
        <v>28</v>
      </c>
      <c r="B29" s="28">
        <v>22.75</v>
      </c>
      <c r="C29" s="129">
        <f t="shared" si="7"/>
        <v>13.65</v>
      </c>
      <c r="D29" s="129">
        <f t="shared" si="8"/>
        <v>17.059999999999999</v>
      </c>
      <c r="E29" s="129">
        <f t="shared" si="9"/>
        <v>20.48</v>
      </c>
      <c r="F29" s="129">
        <f t="shared" si="10"/>
        <v>3.41</v>
      </c>
      <c r="G29" s="129">
        <f t="shared" si="11"/>
        <v>4.2699999999999996</v>
      </c>
      <c r="H29" s="129">
        <f t="shared" si="12"/>
        <v>5.12</v>
      </c>
      <c r="I29" s="129">
        <f t="shared" si="13"/>
        <v>3.07</v>
      </c>
    </row>
    <row r="30" spans="1:10" s="2" customFormat="1" ht="14.4" customHeight="1" x14ac:dyDescent="0.55000000000000004">
      <c r="A30" s="121" t="s">
        <v>27</v>
      </c>
      <c r="B30" s="28">
        <v>21.31</v>
      </c>
      <c r="C30" s="129">
        <f t="shared" si="7"/>
        <v>12.79</v>
      </c>
      <c r="D30" s="129">
        <f t="shared" si="8"/>
        <v>15.98</v>
      </c>
      <c r="E30" s="129">
        <f t="shared" si="9"/>
        <v>19.18</v>
      </c>
      <c r="F30" s="129">
        <f t="shared" si="10"/>
        <v>3.2</v>
      </c>
      <c r="G30" s="129">
        <f t="shared" si="11"/>
        <v>4</v>
      </c>
      <c r="H30" s="129">
        <f t="shared" si="12"/>
        <v>4.8</v>
      </c>
      <c r="I30" s="129">
        <f t="shared" si="13"/>
        <v>2.88</v>
      </c>
    </row>
    <row r="31" spans="1:10" s="2" customFormat="1" ht="14.4" customHeight="1" x14ac:dyDescent="0.55000000000000004">
      <c r="A31" s="121" t="s">
        <v>26</v>
      </c>
      <c r="B31" s="28">
        <v>20.52</v>
      </c>
      <c r="C31" s="129">
        <f t="shared" si="7"/>
        <v>12.31</v>
      </c>
      <c r="D31" s="129">
        <f t="shared" si="8"/>
        <v>15.39</v>
      </c>
      <c r="E31" s="129">
        <f t="shared" si="9"/>
        <v>18.47</v>
      </c>
      <c r="F31" s="129">
        <f t="shared" si="10"/>
        <v>3.08</v>
      </c>
      <c r="G31" s="129">
        <f t="shared" si="11"/>
        <v>3.85</v>
      </c>
      <c r="H31" s="129">
        <f t="shared" si="12"/>
        <v>4.62</v>
      </c>
      <c r="I31" s="129">
        <f t="shared" si="13"/>
        <v>2.77</v>
      </c>
    </row>
    <row r="32" spans="1:10" s="2" customFormat="1" ht="14.4" customHeight="1" x14ac:dyDescent="0.55000000000000004">
      <c r="A32" s="121" t="s">
        <v>25</v>
      </c>
      <c r="B32" s="28">
        <v>19.79</v>
      </c>
      <c r="C32" s="129">
        <f t="shared" si="7"/>
        <v>11.87</v>
      </c>
      <c r="D32" s="129">
        <f t="shared" si="8"/>
        <v>14.84</v>
      </c>
      <c r="E32" s="129">
        <f t="shared" si="9"/>
        <v>17.809999999999999</v>
      </c>
      <c r="F32" s="129">
        <f t="shared" si="10"/>
        <v>2.97</v>
      </c>
      <c r="G32" s="129">
        <f t="shared" si="11"/>
        <v>3.71</v>
      </c>
      <c r="H32" s="129">
        <f t="shared" si="12"/>
        <v>4.45</v>
      </c>
      <c r="I32" s="129">
        <f t="shared" si="13"/>
        <v>2.67</v>
      </c>
    </row>
    <row r="33" spans="1:10" s="2" customFormat="1" ht="14.4" customHeight="1" x14ac:dyDescent="0.55000000000000004">
      <c r="A33" s="121" t="s">
        <v>24</v>
      </c>
      <c r="B33" s="28">
        <v>18.89</v>
      </c>
      <c r="C33" s="129">
        <f t="shared" si="7"/>
        <v>11.33</v>
      </c>
      <c r="D33" s="129">
        <f t="shared" si="8"/>
        <v>14.17</v>
      </c>
      <c r="E33" s="129">
        <f t="shared" si="9"/>
        <v>17</v>
      </c>
      <c r="F33" s="129">
        <f t="shared" si="10"/>
        <v>2.83</v>
      </c>
      <c r="G33" s="129">
        <f t="shared" si="11"/>
        <v>3.54</v>
      </c>
      <c r="H33" s="129">
        <f t="shared" si="12"/>
        <v>4.25</v>
      </c>
      <c r="I33" s="129">
        <f t="shared" si="13"/>
        <v>2.5499999999999998</v>
      </c>
    </row>
    <row r="34" spans="1:10" s="2" customFormat="1" ht="14.4" customHeight="1" x14ac:dyDescent="0.55000000000000004">
      <c r="A34" s="121" t="s">
        <v>23</v>
      </c>
      <c r="B34" s="28">
        <v>18.600000000000001</v>
      </c>
      <c r="C34" s="129">
        <f t="shared" si="7"/>
        <v>11.16</v>
      </c>
      <c r="D34" s="129">
        <f t="shared" si="8"/>
        <v>13.95</v>
      </c>
      <c r="E34" s="129">
        <f t="shared" si="9"/>
        <v>16.739999999999998</v>
      </c>
      <c r="F34" s="129">
        <f t="shared" si="10"/>
        <v>2.79</v>
      </c>
      <c r="G34" s="129">
        <f t="shared" si="11"/>
        <v>3.49</v>
      </c>
      <c r="H34" s="129">
        <f t="shared" si="12"/>
        <v>4.1900000000000004</v>
      </c>
      <c r="I34" s="129">
        <f t="shared" si="13"/>
        <v>2.5099999999999998</v>
      </c>
    </row>
    <row r="35" spans="1:10" s="2" customFormat="1" ht="14.4" customHeight="1" x14ac:dyDescent="0.55000000000000004">
      <c r="A35" s="121" t="s">
        <v>0</v>
      </c>
      <c r="B35" s="28">
        <v>17.77</v>
      </c>
      <c r="C35" s="129">
        <f t="shared" si="7"/>
        <v>10.66</v>
      </c>
      <c r="D35" s="129">
        <f t="shared" si="8"/>
        <v>13.33</v>
      </c>
      <c r="E35" s="129">
        <f t="shared" si="9"/>
        <v>15.99</v>
      </c>
      <c r="F35" s="129">
        <f t="shared" si="10"/>
        <v>2.67</v>
      </c>
      <c r="G35" s="129">
        <f t="shared" si="11"/>
        <v>3.33</v>
      </c>
      <c r="H35" s="129">
        <f t="shared" si="12"/>
        <v>4</v>
      </c>
      <c r="I35" s="129">
        <f t="shared" si="13"/>
        <v>2.4</v>
      </c>
    </row>
    <row r="36" spans="1:10" s="2" customFormat="1" ht="14.4" customHeight="1" x14ac:dyDescent="0.55000000000000004">
      <c r="A36" s="121" t="s">
        <v>2</v>
      </c>
      <c r="B36" s="28">
        <v>17.03</v>
      </c>
      <c r="C36" s="129">
        <f t="shared" si="7"/>
        <v>10.220000000000001</v>
      </c>
      <c r="D36" s="129">
        <f t="shared" si="8"/>
        <v>12.77</v>
      </c>
      <c r="E36" s="129">
        <f t="shared" si="9"/>
        <v>15.33</v>
      </c>
      <c r="F36" s="129">
        <f t="shared" si="10"/>
        <v>2.56</v>
      </c>
      <c r="G36" s="129">
        <f t="shared" si="11"/>
        <v>3.19</v>
      </c>
      <c r="H36" s="129">
        <f t="shared" si="12"/>
        <v>3.83</v>
      </c>
      <c r="I36" s="129">
        <f t="shared" si="13"/>
        <v>2.2999999999999998</v>
      </c>
    </row>
    <row r="37" spans="1:10" s="2" customFormat="1" ht="14.4" customHeight="1" x14ac:dyDescent="0.55000000000000004">
      <c r="A37" s="121" t="s">
        <v>22</v>
      </c>
      <c r="B37" s="28">
        <v>15.77</v>
      </c>
      <c r="C37" s="129">
        <f t="shared" si="7"/>
        <v>9.4600000000000009</v>
      </c>
      <c r="D37" s="129">
        <f t="shared" si="8"/>
        <v>11.83</v>
      </c>
      <c r="E37" s="129">
        <f t="shared" si="9"/>
        <v>14.19</v>
      </c>
      <c r="F37" s="129">
        <f t="shared" si="10"/>
        <v>2.37</v>
      </c>
      <c r="G37" s="129">
        <f t="shared" si="11"/>
        <v>2.96</v>
      </c>
      <c r="H37" s="129">
        <f t="shared" si="12"/>
        <v>3.55</v>
      </c>
      <c r="I37" s="129">
        <f t="shared" si="13"/>
        <v>2.13</v>
      </c>
    </row>
    <row r="38" spans="1:10" s="2" customFormat="1" ht="14.7" customHeight="1" thickBot="1" x14ac:dyDescent="0.6">
      <c r="A38" s="122" t="s">
        <v>21</v>
      </c>
      <c r="B38" s="28">
        <v>14.64</v>
      </c>
      <c r="C38" s="129">
        <f t="shared" si="7"/>
        <v>8.7799999999999994</v>
      </c>
      <c r="D38" s="129">
        <f t="shared" si="8"/>
        <v>10.98</v>
      </c>
      <c r="E38" s="129">
        <f t="shared" si="9"/>
        <v>13.18</v>
      </c>
      <c r="F38" s="129">
        <f t="shared" si="10"/>
        <v>2.2000000000000002</v>
      </c>
      <c r="G38" s="129">
        <f t="shared" si="11"/>
        <v>2.75</v>
      </c>
      <c r="H38" s="129">
        <f t="shared" si="12"/>
        <v>3.3</v>
      </c>
      <c r="I38" s="129">
        <f t="shared" si="13"/>
        <v>1.98</v>
      </c>
    </row>
    <row r="39" spans="1:10" s="2" customFormat="1" ht="14.7" customHeight="1" thickBot="1" x14ac:dyDescent="0.6">
      <c r="A39" s="202" t="s">
        <v>55</v>
      </c>
      <c r="B39" s="207" t="s">
        <v>56</v>
      </c>
      <c r="C39" s="108" t="s">
        <v>57</v>
      </c>
      <c r="D39" s="109"/>
      <c r="E39" s="109"/>
      <c r="F39" s="199" t="s">
        <v>58</v>
      </c>
      <c r="G39" s="200"/>
      <c r="H39" s="201"/>
      <c r="I39" s="2" t="s">
        <v>59</v>
      </c>
      <c r="J39" s="94"/>
    </row>
    <row r="40" spans="1:10" s="2" customFormat="1" ht="14.7" customHeight="1" thickBot="1" x14ac:dyDescent="0.6">
      <c r="A40" s="206"/>
      <c r="B40" s="208"/>
      <c r="C40" s="40" t="s">
        <v>60</v>
      </c>
      <c r="D40" s="40" t="s">
        <v>61</v>
      </c>
      <c r="E40" s="40" t="s">
        <v>62</v>
      </c>
      <c r="F40" s="12" t="s">
        <v>60</v>
      </c>
      <c r="G40" s="41" t="s">
        <v>61</v>
      </c>
      <c r="H40" s="41" t="s">
        <v>62</v>
      </c>
      <c r="I40" s="96"/>
      <c r="J40" s="94"/>
    </row>
    <row r="41" spans="1:10" s="2" customFormat="1" ht="14.7" customHeight="1" thickBot="1" x14ac:dyDescent="0.6">
      <c r="A41" s="13"/>
      <c r="B41" s="14"/>
      <c r="C41" s="98">
        <v>0.6</v>
      </c>
      <c r="D41" s="98">
        <v>0.75</v>
      </c>
      <c r="E41" s="99">
        <v>0.9</v>
      </c>
      <c r="F41" s="99">
        <v>0.25</v>
      </c>
      <c r="G41" s="99">
        <v>0.25</v>
      </c>
      <c r="H41" s="99">
        <v>0.25</v>
      </c>
      <c r="I41" s="99">
        <v>0.15</v>
      </c>
    </row>
    <row r="42" spans="1:10" s="2" customFormat="1" ht="14.7" customHeight="1" thickBot="1" x14ac:dyDescent="0.6">
      <c r="A42" s="119" t="s">
        <v>4</v>
      </c>
      <c r="B42" s="130">
        <v>23.78</v>
      </c>
      <c r="C42" s="128">
        <f t="shared" ref="C42:C58" si="14">$B42*0.6</f>
        <v>14.268000000000001</v>
      </c>
      <c r="D42" s="128">
        <f t="shared" ref="D42:D58" si="15">ROUND($B42*0.75,2)</f>
        <v>17.84</v>
      </c>
      <c r="E42" s="128">
        <f t="shared" ref="E42:E58" si="16">ROUND($B42*0.9,2)</f>
        <v>21.4</v>
      </c>
      <c r="F42" s="128">
        <f t="shared" ref="F42:F58" si="17">ROUND($C42*0.25,2)</f>
        <v>3.57</v>
      </c>
      <c r="G42" s="128">
        <f t="shared" ref="G42:G58" si="18">ROUND($D42*0.25,2)</f>
        <v>4.46</v>
      </c>
      <c r="H42" s="128">
        <f t="shared" ref="H42:H58" si="19">ROUND($E42*0.25,2)</f>
        <v>5.35</v>
      </c>
      <c r="I42" s="128">
        <f t="shared" ref="I42:I58" si="20">ROUND($E42*0.15,2)</f>
        <v>3.21</v>
      </c>
    </row>
    <row r="43" spans="1:10" s="2" customFormat="1" ht="14.7" customHeight="1" thickBot="1" x14ac:dyDescent="0.6">
      <c r="A43" s="119" t="s">
        <v>46</v>
      </c>
      <c r="B43" s="130">
        <v>21.67</v>
      </c>
      <c r="C43" s="128">
        <f t="shared" si="14"/>
        <v>13.002000000000001</v>
      </c>
      <c r="D43" s="128">
        <f t="shared" si="15"/>
        <v>16.25</v>
      </c>
      <c r="E43" s="128">
        <f t="shared" si="16"/>
        <v>19.5</v>
      </c>
      <c r="F43" s="128">
        <f t="shared" si="17"/>
        <v>3.25</v>
      </c>
      <c r="G43" s="128">
        <f t="shared" si="18"/>
        <v>4.0599999999999996</v>
      </c>
      <c r="H43" s="128">
        <f t="shared" si="19"/>
        <v>4.88</v>
      </c>
      <c r="I43" s="128">
        <f t="shared" si="20"/>
        <v>2.93</v>
      </c>
    </row>
    <row r="44" spans="1:10" s="2" customFormat="1" ht="14.7" customHeight="1" thickBot="1" x14ac:dyDescent="0.6">
      <c r="A44" s="119" t="s">
        <v>45</v>
      </c>
      <c r="B44" s="130">
        <v>19.98</v>
      </c>
      <c r="C44" s="128">
        <f t="shared" si="14"/>
        <v>11.988</v>
      </c>
      <c r="D44" s="128">
        <f t="shared" si="15"/>
        <v>14.99</v>
      </c>
      <c r="E44" s="128">
        <f t="shared" si="16"/>
        <v>17.98</v>
      </c>
      <c r="F44" s="128">
        <f t="shared" si="17"/>
        <v>3</v>
      </c>
      <c r="G44" s="128">
        <f t="shared" si="18"/>
        <v>3.75</v>
      </c>
      <c r="H44" s="128">
        <f t="shared" si="19"/>
        <v>4.5</v>
      </c>
      <c r="I44" s="128">
        <f t="shared" si="20"/>
        <v>2.7</v>
      </c>
    </row>
    <row r="45" spans="1:10" s="2" customFormat="1" ht="14.7" customHeight="1" thickBot="1" x14ac:dyDescent="0.6">
      <c r="A45" s="119" t="s">
        <v>44</v>
      </c>
      <c r="B45" s="130">
        <v>19.98</v>
      </c>
      <c r="C45" s="128">
        <f t="shared" si="14"/>
        <v>11.988</v>
      </c>
      <c r="D45" s="128">
        <f t="shared" si="15"/>
        <v>14.99</v>
      </c>
      <c r="E45" s="128">
        <f t="shared" si="16"/>
        <v>17.98</v>
      </c>
      <c r="F45" s="128">
        <f t="shared" si="17"/>
        <v>3</v>
      </c>
      <c r="G45" s="128">
        <f t="shared" si="18"/>
        <v>3.75</v>
      </c>
      <c r="H45" s="128">
        <f t="shared" si="19"/>
        <v>4.5</v>
      </c>
      <c r="I45" s="128">
        <f t="shared" si="20"/>
        <v>2.7</v>
      </c>
    </row>
    <row r="46" spans="1:10" s="2" customFormat="1" ht="14.7" customHeight="1" thickBot="1" x14ac:dyDescent="0.6">
      <c r="A46" s="119" t="s">
        <v>43</v>
      </c>
      <c r="B46" s="130">
        <v>19.739999999999998</v>
      </c>
      <c r="C46" s="128">
        <f t="shared" si="14"/>
        <v>11.843999999999999</v>
      </c>
      <c r="D46" s="128">
        <f t="shared" si="15"/>
        <v>14.81</v>
      </c>
      <c r="E46" s="128">
        <f t="shared" si="16"/>
        <v>17.77</v>
      </c>
      <c r="F46" s="128">
        <f t="shared" si="17"/>
        <v>2.96</v>
      </c>
      <c r="G46" s="128">
        <f t="shared" si="18"/>
        <v>3.7</v>
      </c>
      <c r="H46" s="128">
        <f t="shared" si="19"/>
        <v>4.4400000000000004</v>
      </c>
      <c r="I46" s="128">
        <f t="shared" si="20"/>
        <v>2.67</v>
      </c>
    </row>
    <row r="47" spans="1:10" s="2" customFormat="1" ht="14.7" customHeight="1" thickBot="1" x14ac:dyDescent="0.6">
      <c r="A47" s="119" t="s">
        <v>42</v>
      </c>
      <c r="B47" s="130">
        <v>18.84</v>
      </c>
      <c r="C47" s="128">
        <f t="shared" si="14"/>
        <v>11.304</v>
      </c>
      <c r="D47" s="128">
        <f t="shared" si="15"/>
        <v>14.13</v>
      </c>
      <c r="E47" s="128">
        <f t="shared" si="16"/>
        <v>16.96</v>
      </c>
      <c r="F47" s="128">
        <f t="shared" si="17"/>
        <v>2.83</v>
      </c>
      <c r="G47" s="128">
        <f t="shared" si="18"/>
        <v>3.53</v>
      </c>
      <c r="H47" s="128">
        <f t="shared" si="19"/>
        <v>4.24</v>
      </c>
      <c r="I47" s="128">
        <f t="shared" si="20"/>
        <v>2.54</v>
      </c>
    </row>
    <row r="48" spans="1:10" s="2" customFormat="1" ht="14.7" customHeight="1" thickBot="1" x14ac:dyDescent="0.6">
      <c r="A48" s="119" t="s">
        <v>41</v>
      </c>
      <c r="B48" s="130">
        <v>18.84</v>
      </c>
      <c r="C48" s="128">
        <f t="shared" si="14"/>
        <v>11.304</v>
      </c>
      <c r="D48" s="128">
        <f t="shared" si="15"/>
        <v>14.13</v>
      </c>
      <c r="E48" s="128">
        <f t="shared" si="16"/>
        <v>16.96</v>
      </c>
      <c r="F48" s="128">
        <f t="shared" si="17"/>
        <v>2.83</v>
      </c>
      <c r="G48" s="128">
        <f t="shared" si="18"/>
        <v>3.53</v>
      </c>
      <c r="H48" s="128">
        <f t="shared" si="19"/>
        <v>4.24</v>
      </c>
      <c r="I48" s="128">
        <f t="shared" si="20"/>
        <v>2.54</v>
      </c>
    </row>
    <row r="49" spans="1:9" s="2" customFormat="1" ht="14.7" customHeight="1" thickBot="1" x14ac:dyDescent="0.6">
      <c r="A49" s="119" t="s">
        <v>48</v>
      </c>
      <c r="B49" s="130">
        <v>18.84</v>
      </c>
      <c r="C49" s="128">
        <f t="shared" si="14"/>
        <v>11.304</v>
      </c>
      <c r="D49" s="128">
        <f t="shared" si="15"/>
        <v>14.13</v>
      </c>
      <c r="E49" s="128">
        <f t="shared" si="16"/>
        <v>16.96</v>
      </c>
      <c r="F49" s="128">
        <f t="shared" si="17"/>
        <v>2.83</v>
      </c>
      <c r="G49" s="128">
        <f t="shared" si="18"/>
        <v>3.53</v>
      </c>
      <c r="H49" s="128">
        <f t="shared" si="19"/>
        <v>4.24</v>
      </c>
      <c r="I49" s="128">
        <f t="shared" si="20"/>
        <v>2.54</v>
      </c>
    </row>
    <row r="50" spans="1:9" s="2" customFormat="1" ht="14.7" customHeight="1" thickBot="1" x14ac:dyDescent="0.6">
      <c r="A50" s="119" t="s">
        <v>47</v>
      </c>
      <c r="B50" s="130">
        <v>18.37</v>
      </c>
      <c r="C50" s="128">
        <f t="shared" si="14"/>
        <v>11.022</v>
      </c>
      <c r="D50" s="128">
        <f t="shared" si="15"/>
        <v>13.78</v>
      </c>
      <c r="E50" s="128">
        <f t="shared" si="16"/>
        <v>16.53</v>
      </c>
      <c r="F50" s="128">
        <f t="shared" si="17"/>
        <v>2.76</v>
      </c>
      <c r="G50" s="128">
        <f t="shared" si="18"/>
        <v>3.45</v>
      </c>
      <c r="H50" s="128">
        <f t="shared" si="19"/>
        <v>4.13</v>
      </c>
      <c r="I50" s="128">
        <f t="shared" si="20"/>
        <v>2.48</v>
      </c>
    </row>
    <row r="51" spans="1:9" s="2" customFormat="1" ht="14.7" customHeight="1" thickBot="1" x14ac:dyDescent="0.6">
      <c r="A51" s="119" t="s">
        <v>40</v>
      </c>
      <c r="B51" s="130">
        <v>18.37</v>
      </c>
      <c r="C51" s="128">
        <f t="shared" si="14"/>
        <v>11.022</v>
      </c>
      <c r="D51" s="128">
        <f t="shared" si="15"/>
        <v>13.78</v>
      </c>
      <c r="E51" s="128">
        <f t="shared" si="16"/>
        <v>16.53</v>
      </c>
      <c r="F51" s="128">
        <f t="shared" si="17"/>
        <v>2.76</v>
      </c>
      <c r="G51" s="128">
        <f t="shared" si="18"/>
        <v>3.45</v>
      </c>
      <c r="H51" s="128">
        <f t="shared" si="19"/>
        <v>4.13</v>
      </c>
      <c r="I51" s="128">
        <f t="shared" si="20"/>
        <v>2.48</v>
      </c>
    </row>
    <row r="52" spans="1:9" s="2" customFormat="1" ht="14.7" customHeight="1" thickBot="1" x14ac:dyDescent="0.6">
      <c r="A52" s="119" t="s">
        <v>39</v>
      </c>
      <c r="B52" s="130">
        <v>18.37</v>
      </c>
      <c r="C52" s="128">
        <f t="shared" si="14"/>
        <v>11.022</v>
      </c>
      <c r="D52" s="128">
        <f t="shared" si="15"/>
        <v>13.78</v>
      </c>
      <c r="E52" s="128">
        <f t="shared" si="16"/>
        <v>16.53</v>
      </c>
      <c r="F52" s="128">
        <f t="shared" si="17"/>
        <v>2.76</v>
      </c>
      <c r="G52" s="128">
        <f t="shared" si="18"/>
        <v>3.45</v>
      </c>
      <c r="H52" s="128">
        <f t="shared" si="19"/>
        <v>4.13</v>
      </c>
      <c r="I52" s="128">
        <f t="shared" si="20"/>
        <v>2.48</v>
      </c>
    </row>
    <row r="53" spans="1:9" s="2" customFormat="1" ht="14.7" customHeight="1" thickBot="1" x14ac:dyDescent="0.6">
      <c r="A53" s="119" t="s">
        <v>50</v>
      </c>
      <c r="B53" s="130">
        <v>17.93</v>
      </c>
      <c r="C53" s="128">
        <f t="shared" si="14"/>
        <v>10.757999999999999</v>
      </c>
      <c r="D53" s="128">
        <f t="shared" si="15"/>
        <v>13.45</v>
      </c>
      <c r="E53" s="128">
        <f t="shared" si="16"/>
        <v>16.14</v>
      </c>
      <c r="F53" s="128">
        <f t="shared" si="17"/>
        <v>2.69</v>
      </c>
      <c r="G53" s="128">
        <f t="shared" si="18"/>
        <v>3.36</v>
      </c>
      <c r="H53" s="128">
        <f t="shared" si="19"/>
        <v>4.04</v>
      </c>
      <c r="I53" s="128">
        <f t="shared" si="20"/>
        <v>2.42</v>
      </c>
    </row>
    <row r="54" spans="1:9" s="2" customFormat="1" ht="14.7" customHeight="1" thickBot="1" x14ac:dyDescent="0.6">
      <c r="A54" s="119" t="s">
        <v>49</v>
      </c>
      <c r="B54" s="130">
        <v>17.93</v>
      </c>
      <c r="C54" s="128">
        <f t="shared" si="14"/>
        <v>10.757999999999999</v>
      </c>
      <c r="D54" s="128">
        <f t="shared" si="15"/>
        <v>13.45</v>
      </c>
      <c r="E54" s="128">
        <f t="shared" si="16"/>
        <v>16.14</v>
      </c>
      <c r="F54" s="128">
        <f t="shared" si="17"/>
        <v>2.69</v>
      </c>
      <c r="G54" s="128">
        <f t="shared" si="18"/>
        <v>3.36</v>
      </c>
      <c r="H54" s="128">
        <f t="shared" si="19"/>
        <v>4.04</v>
      </c>
      <c r="I54" s="128">
        <f t="shared" si="20"/>
        <v>2.42</v>
      </c>
    </row>
    <row r="55" spans="1:9" s="2" customFormat="1" ht="14.7" customHeight="1" thickBot="1" x14ac:dyDescent="0.6">
      <c r="A55" s="119" t="s">
        <v>38</v>
      </c>
      <c r="B55" s="130">
        <v>17.93</v>
      </c>
      <c r="C55" s="128">
        <f t="shared" si="14"/>
        <v>10.757999999999999</v>
      </c>
      <c r="D55" s="128">
        <f t="shared" si="15"/>
        <v>13.45</v>
      </c>
      <c r="E55" s="128">
        <f t="shared" si="16"/>
        <v>16.14</v>
      </c>
      <c r="F55" s="128">
        <f t="shared" si="17"/>
        <v>2.69</v>
      </c>
      <c r="G55" s="128">
        <f t="shared" si="18"/>
        <v>3.36</v>
      </c>
      <c r="H55" s="128">
        <f t="shared" si="19"/>
        <v>4.04</v>
      </c>
      <c r="I55" s="128">
        <f t="shared" si="20"/>
        <v>2.42</v>
      </c>
    </row>
    <row r="56" spans="1:9" s="2" customFormat="1" ht="14.7" customHeight="1" thickBot="1" x14ac:dyDescent="0.6">
      <c r="A56" s="119" t="s">
        <v>35</v>
      </c>
      <c r="B56" s="130">
        <v>16.440000000000001</v>
      </c>
      <c r="C56" s="128">
        <f t="shared" si="14"/>
        <v>9.8640000000000008</v>
      </c>
      <c r="D56" s="128">
        <f t="shared" si="15"/>
        <v>12.33</v>
      </c>
      <c r="E56" s="128">
        <f t="shared" si="16"/>
        <v>14.8</v>
      </c>
      <c r="F56" s="128">
        <f t="shared" si="17"/>
        <v>2.4700000000000002</v>
      </c>
      <c r="G56" s="128">
        <f t="shared" si="18"/>
        <v>3.08</v>
      </c>
      <c r="H56" s="128">
        <f t="shared" si="19"/>
        <v>3.7</v>
      </c>
      <c r="I56" s="128">
        <f t="shared" si="20"/>
        <v>2.2200000000000002</v>
      </c>
    </row>
    <row r="57" spans="1:9" s="2" customFormat="1" ht="14.7" customHeight="1" thickBot="1" x14ac:dyDescent="0.6">
      <c r="A57" s="119" t="s">
        <v>34</v>
      </c>
      <c r="B57" s="130">
        <v>15.06</v>
      </c>
      <c r="C57" s="128">
        <f t="shared" si="14"/>
        <v>9.0359999999999996</v>
      </c>
      <c r="D57" s="128">
        <f t="shared" si="15"/>
        <v>11.3</v>
      </c>
      <c r="E57" s="128">
        <f t="shared" si="16"/>
        <v>13.55</v>
      </c>
      <c r="F57" s="128">
        <f t="shared" si="17"/>
        <v>2.2599999999999998</v>
      </c>
      <c r="G57" s="128">
        <f t="shared" si="18"/>
        <v>2.83</v>
      </c>
      <c r="H57" s="128">
        <f t="shared" si="19"/>
        <v>3.39</v>
      </c>
      <c r="I57" s="128">
        <f t="shared" si="20"/>
        <v>2.0299999999999998</v>
      </c>
    </row>
    <row r="58" spans="1:9" s="2" customFormat="1" ht="14.7" customHeight="1" thickBot="1" x14ac:dyDescent="0.6">
      <c r="A58" s="119" t="s">
        <v>33</v>
      </c>
      <c r="B58" s="130">
        <v>10.98</v>
      </c>
      <c r="C58" s="128">
        <f t="shared" si="14"/>
        <v>6.5880000000000001</v>
      </c>
      <c r="D58" s="128">
        <f t="shared" si="15"/>
        <v>8.24</v>
      </c>
      <c r="E58" s="128">
        <f t="shared" si="16"/>
        <v>9.8800000000000008</v>
      </c>
      <c r="F58" s="128">
        <f t="shared" si="17"/>
        <v>1.65</v>
      </c>
      <c r="G58" s="128">
        <f t="shared" si="18"/>
        <v>2.06</v>
      </c>
      <c r="H58" s="128">
        <f t="shared" si="19"/>
        <v>2.4700000000000002</v>
      </c>
      <c r="I58" s="128">
        <f t="shared" si="20"/>
        <v>1.48</v>
      </c>
    </row>
    <row r="59" spans="1:9" s="2" customFormat="1" ht="14.7" customHeight="1" thickBot="1" x14ac:dyDescent="0.6"/>
    <row r="60" spans="1:9" s="2" customFormat="1" ht="14.7" customHeight="1" thickBot="1" x14ac:dyDescent="0.6">
      <c r="A60" s="202" t="s">
        <v>63</v>
      </c>
      <c r="B60" s="204" t="s">
        <v>104</v>
      </c>
      <c r="C60" s="137" t="s">
        <v>64</v>
      </c>
      <c r="D60" s="138"/>
      <c r="E60" s="138"/>
      <c r="F60" s="138"/>
      <c r="G60" s="202" t="s">
        <v>59</v>
      </c>
      <c r="H60" s="105"/>
    </row>
    <row r="61" spans="1:9" s="2" customFormat="1" ht="14.7" customHeight="1" thickBot="1" x14ac:dyDescent="0.6">
      <c r="A61" s="203"/>
      <c r="B61" s="205"/>
      <c r="C61" s="40" t="s">
        <v>65</v>
      </c>
      <c r="D61" s="40" t="s">
        <v>66</v>
      </c>
      <c r="E61" s="40" t="s">
        <v>67</v>
      </c>
      <c r="F61" s="40" t="s">
        <v>68</v>
      </c>
      <c r="G61" s="206"/>
      <c r="H61" s="106" t="s">
        <v>101</v>
      </c>
    </row>
    <row r="62" spans="1:9" s="2" customFormat="1" ht="14.7" customHeight="1" thickBot="1" x14ac:dyDescent="0.6">
      <c r="A62" s="15"/>
      <c r="B62" s="16"/>
      <c r="C62" s="98">
        <v>0.4</v>
      </c>
      <c r="D62" s="98">
        <v>0.5</v>
      </c>
      <c r="E62" s="98">
        <v>0.65</v>
      </c>
      <c r="F62" s="99">
        <v>0.8</v>
      </c>
      <c r="G62" s="99">
        <v>0.15</v>
      </c>
      <c r="H62" s="82">
        <v>0.25</v>
      </c>
    </row>
    <row r="63" spans="1:9" s="2" customFormat="1" ht="14.4" customHeight="1" x14ac:dyDescent="0.55000000000000004">
      <c r="A63" s="110" t="s">
        <v>3</v>
      </c>
      <c r="B63" s="131">
        <v>29.59</v>
      </c>
      <c r="C63" s="139">
        <v>19.23</v>
      </c>
      <c r="D63" s="139">
        <v>22.19</v>
      </c>
      <c r="E63" s="139">
        <v>26.63</v>
      </c>
      <c r="F63" s="139">
        <v>31.37</v>
      </c>
      <c r="G63" s="139">
        <v>4.4400000000000004</v>
      </c>
      <c r="H63" s="140">
        <f t="shared" ref="H63:H109" si="21">ROUND(B63 /4,2)</f>
        <v>7.4</v>
      </c>
    </row>
    <row r="64" spans="1:9" s="2" customFormat="1" ht="14.4" customHeight="1" x14ac:dyDescent="0.55000000000000004">
      <c r="A64" s="111" t="s">
        <v>29</v>
      </c>
      <c r="B64" s="131">
        <v>27.41</v>
      </c>
      <c r="C64" s="139">
        <v>17.82</v>
      </c>
      <c r="D64" s="139">
        <v>20.56</v>
      </c>
      <c r="E64" s="139">
        <v>24.67</v>
      </c>
      <c r="F64" s="139">
        <v>29.05</v>
      </c>
      <c r="G64" s="139">
        <v>4.1100000000000003</v>
      </c>
      <c r="H64" s="140">
        <f t="shared" si="21"/>
        <v>6.85</v>
      </c>
    </row>
    <row r="65" spans="1:8" s="2" customFormat="1" ht="14.4" customHeight="1" x14ac:dyDescent="0.55000000000000004">
      <c r="A65" s="111" t="s">
        <v>28</v>
      </c>
      <c r="B65" s="131">
        <v>25.83</v>
      </c>
      <c r="C65" s="139">
        <v>16.79</v>
      </c>
      <c r="D65" s="139">
        <v>19.37</v>
      </c>
      <c r="E65" s="139">
        <v>23.25</v>
      </c>
      <c r="F65" s="139">
        <v>27.38</v>
      </c>
      <c r="G65" s="139">
        <v>3.87</v>
      </c>
      <c r="H65" s="140">
        <f t="shared" si="21"/>
        <v>6.46</v>
      </c>
    </row>
    <row r="66" spans="1:8" s="2" customFormat="1" ht="14.4" customHeight="1" x14ac:dyDescent="0.55000000000000004">
      <c r="A66" s="111" t="s">
        <v>27</v>
      </c>
      <c r="B66" s="131">
        <v>24.3</v>
      </c>
      <c r="C66" s="139">
        <v>15.8</v>
      </c>
      <c r="D66" s="139">
        <v>18.23</v>
      </c>
      <c r="E66" s="139">
        <v>21.87</v>
      </c>
      <c r="F66" s="139">
        <v>25.76</v>
      </c>
      <c r="G66" s="139">
        <v>3.65</v>
      </c>
      <c r="H66" s="140">
        <f t="shared" si="21"/>
        <v>6.08</v>
      </c>
    </row>
    <row r="67" spans="1:8" s="2" customFormat="1" ht="14.4" customHeight="1" x14ac:dyDescent="0.55000000000000004">
      <c r="A67" s="111" t="s">
        <v>26</v>
      </c>
      <c r="B67" s="131">
        <v>23.13</v>
      </c>
      <c r="C67" s="139">
        <v>15.03</v>
      </c>
      <c r="D67" s="139">
        <v>17.350000000000001</v>
      </c>
      <c r="E67" s="139">
        <v>20.82</v>
      </c>
      <c r="F67" s="139">
        <v>24.52</v>
      </c>
      <c r="G67" s="139">
        <v>3.47</v>
      </c>
      <c r="H67" s="140">
        <f t="shared" si="21"/>
        <v>5.78</v>
      </c>
    </row>
    <row r="68" spans="1:8" s="2" customFormat="1" ht="14.4" customHeight="1" x14ac:dyDescent="0.55000000000000004">
      <c r="A68" s="111" t="s">
        <v>25</v>
      </c>
      <c r="B68" s="131">
        <v>22.51</v>
      </c>
      <c r="C68" s="139">
        <v>14.63</v>
      </c>
      <c r="D68" s="139">
        <v>16.88</v>
      </c>
      <c r="E68" s="139">
        <v>20.260000000000002</v>
      </c>
      <c r="F68" s="139">
        <v>23.86</v>
      </c>
      <c r="G68" s="139">
        <v>3.38</v>
      </c>
      <c r="H68" s="140">
        <f t="shared" si="21"/>
        <v>5.63</v>
      </c>
    </row>
    <row r="69" spans="1:8" s="2" customFormat="1" ht="14.4" customHeight="1" x14ac:dyDescent="0.55000000000000004">
      <c r="A69" s="111" t="s">
        <v>24</v>
      </c>
      <c r="B69" s="131">
        <v>21.36</v>
      </c>
      <c r="C69" s="139">
        <v>13.88</v>
      </c>
      <c r="D69" s="139">
        <v>16.02</v>
      </c>
      <c r="E69" s="139">
        <v>19.22</v>
      </c>
      <c r="F69" s="139">
        <v>22.64</v>
      </c>
      <c r="G69" s="139">
        <v>3.2</v>
      </c>
      <c r="H69" s="140">
        <f t="shared" si="21"/>
        <v>5.34</v>
      </c>
    </row>
    <row r="70" spans="1:8" s="2" customFormat="1" ht="14.4" customHeight="1" x14ac:dyDescent="0.55000000000000004">
      <c r="A70" s="111" t="s">
        <v>23</v>
      </c>
      <c r="B70" s="131">
        <v>20.89</v>
      </c>
      <c r="C70" s="139">
        <v>13.58</v>
      </c>
      <c r="D70" s="139">
        <v>15.67</v>
      </c>
      <c r="E70" s="139">
        <v>18.8</v>
      </c>
      <c r="F70" s="139">
        <v>22.14</v>
      </c>
      <c r="G70" s="139">
        <v>3.13</v>
      </c>
      <c r="H70" s="140">
        <f t="shared" si="21"/>
        <v>5.22</v>
      </c>
    </row>
    <row r="71" spans="1:8" s="2" customFormat="1" ht="14.4" customHeight="1" x14ac:dyDescent="0.55000000000000004">
      <c r="A71" s="111" t="s">
        <v>0</v>
      </c>
      <c r="B71" s="131">
        <v>20.47</v>
      </c>
      <c r="C71" s="139">
        <v>13.31</v>
      </c>
      <c r="D71" s="139">
        <v>15.35</v>
      </c>
      <c r="E71" s="139">
        <v>18.420000000000002</v>
      </c>
      <c r="F71" s="139">
        <v>21.7</v>
      </c>
      <c r="G71" s="139">
        <v>3.07</v>
      </c>
      <c r="H71" s="140">
        <f t="shared" si="21"/>
        <v>5.12</v>
      </c>
    </row>
    <row r="72" spans="1:8" s="2" customFormat="1" ht="14.4" customHeight="1" x14ac:dyDescent="0.55000000000000004">
      <c r="A72" s="111" t="s">
        <v>2</v>
      </c>
      <c r="B72" s="131">
        <v>19.690000000000001</v>
      </c>
      <c r="C72" s="139">
        <v>12.8</v>
      </c>
      <c r="D72" s="139">
        <v>14.77</v>
      </c>
      <c r="E72" s="139">
        <v>17.72</v>
      </c>
      <c r="F72" s="139">
        <v>20.87</v>
      </c>
      <c r="G72" s="139">
        <v>2.95</v>
      </c>
      <c r="H72" s="140">
        <f t="shared" si="21"/>
        <v>4.92</v>
      </c>
    </row>
    <row r="73" spans="1:8" s="2" customFormat="1" ht="14.4" customHeight="1" x14ac:dyDescent="0.55000000000000004">
      <c r="A73" s="111" t="s">
        <v>22</v>
      </c>
      <c r="B73" s="131">
        <v>18.02</v>
      </c>
      <c r="C73" s="139">
        <v>11.71</v>
      </c>
      <c r="D73" s="139">
        <v>13.52</v>
      </c>
      <c r="E73" s="139">
        <v>16.22</v>
      </c>
      <c r="F73" s="139">
        <v>19.100000000000001</v>
      </c>
      <c r="G73" s="139">
        <v>2.7</v>
      </c>
      <c r="H73" s="140">
        <f t="shared" si="21"/>
        <v>4.51</v>
      </c>
    </row>
    <row r="74" spans="1:8" s="2" customFormat="1" ht="14.7" customHeight="1" thickBot="1" x14ac:dyDescent="0.6">
      <c r="A74" s="112" t="s">
        <v>21</v>
      </c>
      <c r="B74" s="132">
        <v>16.59</v>
      </c>
      <c r="C74" s="141">
        <v>10.78</v>
      </c>
      <c r="D74" s="141">
        <v>12.44</v>
      </c>
      <c r="E74" s="141">
        <v>14.93</v>
      </c>
      <c r="F74" s="141">
        <v>17.59</v>
      </c>
      <c r="G74" s="141">
        <v>2.4900000000000002</v>
      </c>
      <c r="H74" s="140">
        <f t="shared" si="21"/>
        <v>4.1500000000000004</v>
      </c>
    </row>
    <row r="75" spans="1:8" s="2" customFormat="1" ht="15" customHeight="1" thickTop="1" x14ac:dyDescent="0.55000000000000004">
      <c r="A75" s="113" t="s">
        <v>4</v>
      </c>
      <c r="B75" s="134">
        <v>27.62</v>
      </c>
      <c r="C75" s="142">
        <v>11.05</v>
      </c>
      <c r="D75" s="143">
        <v>13.81</v>
      </c>
      <c r="E75" s="144">
        <v>17.95</v>
      </c>
      <c r="F75" s="144">
        <v>22.1</v>
      </c>
      <c r="G75" s="144">
        <v>4.1399999999999997</v>
      </c>
      <c r="H75" s="145">
        <f t="shared" si="21"/>
        <v>6.91</v>
      </c>
    </row>
    <row r="76" spans="1:8" s="2" customFormat="1" ht="15" customHeight="1" x14ac:dyDescent="0.55000000000000004">
      <c r="A76" s="114" t="s">
        <v>46</v>
      </c>
      <c r="B76" s="135">
        <v>27.16</v>
      </c>
      <c r="C76" s="129">
        <v>10.86</v>
      </c>
      <c r="D76" s="129">
        <v>13.58</v>
      </c>
      <c r="E76" s="146">
        <v>17.649999999999999</v>
      </c>
      <c r="F76" s="146">
        <v>21.73</v>
      </c>
      <c r="G76" s="146">
        <v>4.07</v>
      </c>
      <c r="H76" s="140">
        <f t="shared" si="21"/>
        <v>6.79</v>
      </c>
    </row>
    <row r="77" spans="1:8" s="2" customFormat="1" ht="15" customHeight="1" x14ac:dyDescent="0.55000000000000004">
      <c r="A77" s="114" t="s">
        <v>45</v>
      </c>
      <c r="B77" s="135">
        <v>24.67</v>
      </c>
      <c r="C77" s="129">
        <v>9.8699999999999992</v>
      </c>
      <c r="D77" s="129">
        <v>12.34</v>
      </c>
      <c r="E77" s="146">
        <v>16.04</v>
      </c>
      <c r="F77" s="146">
        <v>19.739999999999998</v>
      </c>
      <c r="G77" s="146">
        <v>3.7</v>
      </c>
      <c r="H77" s="140">
        <f t="shared" si="21"/>
        <v>6.17</v>
      </c>
    </row>
    <row r="78" spans="1:8" s="2" customFormat="1" ht="15" customHeight="1" x14ac:dyDescent="0.55000000000000004">
      <c r="A78" s="114" t="s">
        <v>44</v>
      </c>
      <c r="B78" s="135">
        <v>24.67</v>
      </c>
      <c r="C78" s="129">
        <v>9.8699999999999992</v>
      </c>
      <c r="D78" s="129">
        <v>12.34</v>
      </c>
      <c r="E78" s="146">
        <v>16.04</v>
      </c>
      <c r="F78" s="146">
        <v>19.739999999999998</v>
      </c>
      <c r="G78" s="146">
        <v>3.7</v>
      </c>
      <c r="H78" s="140">
        <f t="shared" si="21"/>
        <v>6.17</v>
      </c>
    </row>
    <row r="79" spans="1:8" s="2" customFormat="1" ht="15" customHeight="1" x14ac:dyDescent="0.55000000000000004">
      <c r="A79" s="114" t="s">
        <v>43</v>
      </c>
      <c r="B79" s="135">
        <v>21.46</v>
      </c>
      <c r="C79" s="129">
        <v>8.58</v>
      </c>
      <c r="D79" s="129">
        <v>10.73</v>
      </c>
      <c r="E79" s="146">
        <v>13.95</v>
      </c>
      <c r="F79" s="146">
        <v>17.170000000000002</v>
      </c>
      <c r="G79" s="146">
        <v>3.22</v>
      </c>
      <c r="H79" s="140">
        <f t="shared" si="21"/>
        <v>5.37</v>
      </c>
    </row>
    <row r="80" spans="1:8" s="2" customFormat="1" ht="15" customHeight="1" x14ac:dyDescent="0.55000000000000004">
      <c r="A80" s="114" t="s">
        <v>42</v>
      </c>
      <c r="B80" s="135">
        <v>21.08</v>
      </c>
      <c r="C80" s="129">
        <v>8.43</v>
      </c>
      <c r="D80" s="129">
        <v>10.54</v>
      </c>
      <c r="E80" s="146">
        <v>13.7</v>
      </c>
      <c r="F80" s="146">
        <v>16.86</v>
      </c>
      <c r="G80" s="146">
        <v>3.16</v>
      </c>
      <c r="H80" s="140">
        <f t="shared" si="21"/>
        <v>5.27</v>
      </c>
    </row>
    <row r="81" spans="1:8" s="2" customFormat="1" ht="15" customHeight="1" x14ac:dyDescent="0.55000000000000004">
      <c r="A81" s="114" t="s">
        <v>41</v>
      </c>
      <c r="B81" s="135">
        <v>21.08</v>
      </c>
      <c r="C81" s="129">
        <v>8.43</v>
      </c>
      <c r="D81" s="129">
        <v>10.54</v>
      </c>
      <c r="E81" s="146">
        <v>13.7</v>
      </c>
      <c r="F81" s="146">
        <v>16.86</v>
      </c>
      <c r="G81" s="146">
        <v>3.16</v>
      </c>
      <c r="H81" s="140">
        <f t="shared" si="21"/>
        <v>5.27</v>
      </c>
    </row>
    <row r="82" spans="1:8" s="2" customFormat="1" ht="15" customHeight="1" x14ac:dyDescent="0.55000000000000004">
      <c r="A82" s="114" t="s">
        <v>48</v>
      </c>
      <c r="B82" s="135">
        <v>21.08</v>
      </c>
      <c r="C82" s="129">
        <v>8.43</v>
      </c>
      <c r="D82" s="129">
        <v>10.54</v>
      </c>
      <c r="E82" s="146">
        <v>13.7</v>
      </c>
      <c r="F82" s="146">
        <v>16.86</v>
      </c>
      <c r="G82" s="146">
        <v>3.16</v>
      </c>
      <c r="H82" s="140">
        <f t="shared" si="21"/>
        <v>5.27</v>
      </c>
    </row>
    <row r="83" spans="1:8" s="2" customFormat="1" ht="15" customHeight="1" x14ac:dyDescent="0.55000000000000004">
      <c r="A83" s="114" t="s">
        <v>47</v>
      </c>
      <c r="B83" s="135">
        <v>20.71</v>
      </c>
      <c r="C83" s="129">
        <v>8.2799999999999994</v>
      </c>
      <c r="D83" s="129">
        <v>10.36</v>
      </c>
      <c r="E83" s="146">
        <v>13.46</v>
      </c>
      <c r="F83" s="146">
        <v>16.57</v>
      </c>
      <c r="G83" s="146">
        <v>3.11</v>
      </c>
      <c r="H83" s="140">
        <f t="shared" si="21"/>
        <v>5.18</v>
      </c>
    </row>
    <row r="84" spans="1:8" s="2" customFormat="1" ht="15" customHeight="1" x14ac:dyDescent="0.55000000000000004">
      <c r="A84" s="114" t="s">
        <v>40</v>
      </c>
      <c r="B84" s="135">
        <v>20.71</v>
      </c>
      <c r="C84" s="129">
        <v>8.2799999999999994</v>
      </c>
      <c r="D84" s="129">
        <v>10.36</v>
      </c>
      <c r="E84" s="146">
        <v>13.46</v>
      </c>
      <c r="F84" s="146">
        <v>16.57</v>
      </c>
      <c r="G84" s="146">
        <v>3.11</v>
      </c>
      <c r="H84" s="140">
        <f t="shared" si="21"/>
        <v>5.18</v>
      </c>
    </row>
    <row r="85" spans="1:8" s="2" customFormat="1" ht="15" customHeight="1" x14ac:dyDescent="0.55000000000000004">
      <c r="A85" s="114" t="s">
        <v>39</v>
      </c>
      <c r="B85" s="135">
        <v>20.71</v>
      </c>
      <c r="C85" s="129">
        <v>8.2799999999999994</v>
      </c>
      <c r="D85" s="129">
        <v>10.36</v>
      </c>
      <c r="E85" s="146">
        <v>13.46</v>
      </c>
      <c r="F85" s="146">
        <v>16.57</v>
      </c>
      <c r="G85" s="146">
        <v>3.11</v>
      </c>
      <c r="H85" s="140">
        <f t="shared" si="21"/>
        <v>5.18</v>
      </c>
    </row>
    <row r="86" spans="1:8" s="2" customFormat="1" ht="15" customHeight="1" x14ac:dyDescent="0.55000000000000004">
      <c r="A86" s="114" t="s">
        <v>50</v>
      </c>
      <c r="B86" s="135">
        <v>19.690000000000001</v>
      </c>
      <c r="C86" s="129">
        <v>7.88</v>
      </c>
      <c r="D86" s="129">
        <v>9.85</v>
      </c>
      <c r="E86" s="146">
        <v>12.8</v>
      </c>
      <c r="F86" s="146">
        <v>15.75</v>
      </c>
      <c r="G86" s="146">
        <v>2.95</v>
      </c>
      <c r="H86" s="140">
        <f t="shared" si="21"/>
        <v>4.92</v>
      </c>
    </row>
    <row r="87" spans="1:8" s="2" customFormat="1" ht="15" customHeight="1" x14ac:dyDescent="0.55000000000000004">
      <c r="A87" s="114" t="s">
        <v>49</v>
      </c>
      <c r="B87" s="135">
        <v>19.690000000000001</v>
      </c>
      <c r="C87" s="129">
        <v>7.88</v>
      </c>
      <c r="D87" s="129">
        <v>9.85</v>
      </c>
      <c r="E87" s="146">
        <v>12.8</v>
      </c>
      <c r="F87" s="146">
        <v>15.75</v>
      </c>
      <c r="G87" s="146">
        <v>2.95</v>
      </c>
      <c r="H87" s="140">
        <f t="shared" si="21"/>
        <v>4.92</v>
      </c>
    </row>
    <row r="88" spans="1:8" s="2" customFormat="1" ht="15" customHeight="1" x14ac:dyDescent="0.55000000000000004">
      <c r="A88" s="114" t="s">
        <v>38</v>
      </c>
      <c r="B88" s="135">
        <v>19.690000000000001</v>
      </c>
      <c r="C88" s="129">
        <v>7.88</v>
      </c>
      <c r="D88" s="129">
        <v>9.85</v>
      </c>
      <c r="E88" s="146">
        <v>12.8</v>
      </c>
      <c r="F88" s="146">
        <v>15.75</v>
      </c>
      <c r="G88" s="146">
        <v>2.95</v>
      </c>
      <c r="H88" s="140">
        <f t="shared" si="21"/>
        <v>4.92</v>
      </c>
    </row>
    <row r="89" spans="1:8" s="2" customFormat="1" ht="15" customHeight="1" x14ac:dyDescent="0.55000000000000004">
      <c r="A89" s="114" t="s">
        <v>35</v>
      </c>
      <c r="B89" s="135">
        <v>17.14</v>
      </c>
      <c r="C89" s="129">
        <v>6.86</v>
      </c>
      <c r="D89" s="129">
        <v>8.57</v>
      </c>
      <c r="E89" s="146">
        <v>11.14</v>
      </c>
      <c r="F89" s="146">
        <v>13.71</v>
      </c>
      <c r="G89" s="146">
        <v>2.57</v>
      </c>
      <c r="H89" s="140">
        <f t="shared" si="21"/>
        <v>4.29</v>
      </c>
    </row>
    <row r="90" spans="1:8" s="2" customFormat="1" ht="15" customHeight="1" x14ac:dyDescent="0.55000000000000004">
      <c r="A90" s="114" t="s">
        <v>34</v>
      </c>
      <c r="B90" s="135">
        <v>16.63</v>
      </c>
      <c r="C90" s="129">
        <v>6.65</v>
      </c>
      <c r="D90" s="129">
        <v>8.32</v>
      </c>
      <c r="E90" s="146">
        <v>10.81</v>
      </c>
      <c r="F90" s="146">
        <v>13.3</v>
      </c>
      <c r="G90" s="146">
        <v>2.4900000000000002</v>
      </c>
      <c r="H90" s="140">
        <f t="shared" si="21"/>
        <v>4.16</v>
      </c>
    </row>
    <row r="91" spans="1:8" s="2" customFormat="1" ht="15" customHeight="1" thickBot="1" x14ac:dyDescent="0.6">
      <c r="A91" s="115" t="s">
        <v>33</v>
      </c>
      <c r="B91" s="136">
        <v>15.52</v>
      </c>
      <c r="C91" s="147">
        <v>6.21</v>
      </c>
      <c r="D91" s="147">
        <v>7.76</v>
      </c>
      <c r="E91" s="148">
        <v>10.09</v>
      </c>
      <c r="F91" s="148">
        <v>12.42</v>
      </c>
      <c r="G91" s="148">
        <v>2.33</v>
      </c>
      <c r="H91" s="140">
        <f t="shared" si="21"/>
        <v>3.88</v>
      </c>
    </row>
    <row r="92" spans="1:8" s="2" customFormat="1" ht="14.7" customHeight="1" thickBot="1" x14ac:dyDescent="0.6">
      <c r="A92" s="116" t="s">
        <v>20</v>
      </c>
      <c r="B92" s="133">
        <v>28.51</v>
      </c>
      <c r="C92" s="149">
        <v>18.53</v>
      </c>
      <c r="D92" s="149">
        <v>21.38</v>
      </c>
      <c r="E92" s="149">
        <v>25.66</v>
      </c>
      <c r="F92" s="149">
        <v>30.22</v>
      </c>
      <c r="G92" s="149">
        <v>4.28</v>
      </c>
      <c r="H92" s="150">
        <f t="shared" si="21"/>
        <v>7.13</v>
      </c>
    </row>
    <row r="93" spans="1:8" s="2" customFormat="1" ht="14.7" customHeight="1" thickBot="1" x14ac:dyDescent="0.6">
      <c r="A93" s="117" t="s">
        <v>19</v>
      </c>
      <c r="B93" s="130">
        <v>26.23</v>
      </c>
      <c r="C93" s="139">
        <v>17.05</v>
      </c>
      <c r="D93" s="139">
        <v>19.670000000000002</v>
      </c>
      <c r="E93" s="139">
        <v>23.61</v>
      </c>
      <c r="F93" s="139">
        <v>27.8</v>
      </c>
      <c r="G93" s="139">
        <v>3.93</v>
      </c>
      <c r="H93" s="140">
        <f t="shared" si="21"/>
        <v>6.56</v>
      </c>
    </row>
    <row r="94" spans="1:8" s="2" customFormat="1" ht="14.7" customHeight="1" thickBot="1" x14ac:dyDescent="0.6">
      <c r="A94" s="117" t="s">
        <v>18</v>
      </c>
      <c r="B94" s="130">
        <v>25.05</v>
      </c>
      <c r="C94" s="139">
        <v>16.28</v>
      </c>
      <c r="D94" s="139">
        <v>18.79</v>
      </c>
      <c r="E94" s="139">
        <v>22.55</v>
      </c>
      <c r="F94" s="139">
        <v>26.55</v>
      </c>
      <c r="G94" s="139">
        <v>3.76</v>
      </c>
      <c r="H94" s="140">
        <f t="shared" si="21"/>
        <v>6.26</v>
      </c>
    </row>
    <row r="95" spans="1:8" s="2" customFormat="1" ht="14.7" customHeight="1" thickBot="1" x14ac:dyDescent="0.6">
      <c r="A95" s="117" t="s">
        <v>17</v>
      </c>
      <c r="B95" s="130">
        <v>23.78</v>
      </c>
      <c r="C95" s="139">
        <v>15.46</v>
      </c>
      <c r="D95" s="139">
        <v>17.84</v>
      </c>
      <c r="E95" s="139">
        <v>21.4</v>
      </c>
      <c r="F95" s="139">
        <v>25.21</v>
      </c>
      <c r="G95" s="139">
        <v>3.57</v>
      </c>
      <c r="H95" s="140">
        <f t="shared" si="21"/>
        <v>5.95</v>
      </c>
    </row>
    <row r="96" spans="1:8" s="2" customFormat="1" ht="14.7" customHeight="1" thickBot="1" x14ac:dyDescent="0.6">
      <c r="A96" s="117" t="s">
        <v>16</v>
      </c>
      <c r="B96" s="130">
        <v>21.67</v>
      </c>
      <c r="C96" s="139">
        <v>14.09</v>
      </c>
      <c r="D96" s="139">
        <v>16.25</v>
      </c>
      <c r="E96" s="139">
        <v>19.5</v>
      </c>
      <c r="F96" s="139">
        <v>22.97</v>
      </c>
      <c r="G96" s="139">
        <v>3.25</v>
      </c>
      <c r="H96" s="140">
        <f t="shared" si="21"/>
        <v>5.42</v>
      </c>
    </row>
    <row r="97" spans="1:8" s="2" customFormat="1" ht="14.7" customHeight="1" thickBot="1" x14ac:dyDescent="0.6">
      <c r="A97" s="117" t="s">
        <v>15</v>
      </c>
      <c r="B97" s="130">
        <v>19.98</v>
      </c>
      <c r="C97" s="139">
        <v>12.99</v>
      </c>
      <c r="D97" s="139">
        <v>14.99</v>
      </c>
      <c r="E97" s="139">
        <v>17.98</v>
      </c>
      <c r="F97" s="139">
        <v>21.18</v>
      </c>
      <c r="G97" s="139">
        <v>3</v>
      </c>
      <c r="H97" s="140">
        <f t="shared" si="21"/>
        <v>5</v>
      </c>
    </row>
    <row r="98" spans="1:8" s="2" customFormat="1" ht="14.7" customHeight="1" thickBot="1" x14ac:dyDescent="0.6">
      <c r="A98" s="117" t="s">
        <v>32</v>
      </c>
      <c r="B98" s="130">
        <v>19.739999999999998</v>
      </c>
      <c r="C98" s="139">
        <v>12.83</v>
      </c>
      <c r="D98" s="139">
        <v>14.81</v>
      </c>
      <c r="E98" s="139">
        <v>17.77</v>
      </c>
      <c r="F98" s="139">
        <v>20.92</v>
      </c>
      <c r="G98" s="139">
        <v>2.96</v>
      </c>
      <c r="H98" s="140">
        <f t="shared" si="21"/>
        <v>4.9400000000000004</v>
      </c>
    </row>
    <row r="99" spans="1:8" s="2" customFormat="1" ht="14.7" customHeight="1" thickBot="1" x14ac:dyDescent="0.6">
      <c r="A99" s="117" t="s">
        <v>31</v>
      </c>
      <c r="B99" s="130">
        <v>18.84</v>
      </c>
      <c r="C99" s="139">
        <v>12.25</v>
      </c>
      <c r="D99" s="139">
        <v>14.13</v>
      </c>
      <c r="E99" s="139">
        <v>16.96</v>
      </c>
      <c r="F99" s="139">
        <v>19.97</v>
      </c>
      <c r="G99" s="139">
        <v>2.83</v>
      </c>
      <c r="H99" s="140">
        <f t="shared" si="21"/>
        <v>4.71</v>
      </c>
    </row>
    <row r="100" spans="1:8" s="2" customFormat="1" ht="14.7" customHeight="1" thickBot="1" x14ac:dyDescent="0.6">
      <c r="A100" s="117" t="s">
        <v>30</v>
      </c>
      <c r="B100" s="130">
        <v>18.37</v>
      </c>
      <c r="C100" s="139">
        <v>11.94</v>
      </c>
      <c r="D100" s="139">
        <v>13.78</v>
      </c>
      <c r="E100" s="139">
        <v>16.53</v>
      </c>
      <c r="F100" s="139">
        <v>19.47</v>
      </c>
      <c r="G100" s="139">
        <v>2.76</v>
      </c>
      <c r="H100" s="140">
        <f t="shared" si="21"/>
        <v>4.59</v>
      </c>
    </row>
    <row r="101" spans="1:8" s="2" customFormat="1" ht="14.7" customHeight="1" thickBot="1" x14ac:dyDescent="0.6">
      <c r="A101" s="117" t="s">
        <v>14</v>
      </c>
      <c r="B101" s="130">
        <v>17.93</v>
      </c>
      <c r="C101" s="139">
        <v>11.65</v>
      </c>
      <c r="D101" s="139">
        <v>13.45</v>
      </c>
      <c r="E101" s="139">
        <v>16.14</v>
      </c>
      <c r="F101" s="139">
        <v>19.010000000000002</v>
      </c>
      <c r="G101" s="139">
        <v>2.69</v>
      </c>
      <c r="H101" s="140">
        <f t="shared" si="21"/>
        <v>4.4800000000000004</v>
      </c>
    </row>
    <row r="102" spans="1:8" s="2" customFormat="1" ht="14.7" customHeight="1" thickBot="1" x14ac:dyDescent="0.6">
      <c r="A102" s="117" t="s">
        <v>13</v>
      </c>
      <c r="B102" s="130">
        <v>17.190000000000001</v>
      </c>
      <c r="C102" s="139">
        <v>11.17</v>
      </c>
      <c r="D102" s="139">
        <v>12.89</v>
      </c>
      <c r="E102" s="139">
        <v>15.47</v>
      </c>
      <c r="F102" s="139">
        <v>18.22</v>
      </c>
      <c r="G102" s="139">
        <v>2.58</v>
      </c>
      <c r="H102" s="140">
        <f t="shared" si="21"/>
        <v>4.3</v>
      </c>
    </row>
    <row r="103" spans="1:8" s="2" customFormat="1" ht="14.7" customHeight="1" thickBot="1" x14ac:dyDescent="0.6">
      <c r="A103" s="117" t="s">
        <v>12</v>
      </c>
      <c r="B103" s="130">
        <v>16.440000000000001</v>
      </c>
      <c r="C103" s="139">
        <v>10.69</v>
      </c>
      <c r="D103" s="139">
        <v>12.33</v>
      </c>
      <c r="E103" s="139">
        <v>14.8</v>
      </c>
      <c r="F103" s="139">
        <v>17.43</v>
      </c>
      <c r="G103" s="139">
        <v>2.4700000000000002</v>
      </c>
      <c r="H103" s="140">
        <f t="shared" si="21"/>
        <v>4.1100000000000003</v>
      </c>
    </row>
    <row r="104" spans="1:8" s="2" customFormat="1" ht="14.7" customHeight="1" thickBot="1" x14ac:dyDescent="0.6">
      <c r="A104" s="117" t="s">
        <v>11</v>
      </c>
      <c r="B104" s="130">
        <v>15.77</v>
      </c>
      <c r="C104" s="139">
        <v>10.25</v>
      </c>
      <c r="D104" s="139">
        <v>11.83</v>
      </c>
      <c r="E104" s="139">
        <v>14.19</v>
      </c>
      <c r="F104" s="139">
        <v>16.72</v>
      </c>
      <c r="G104" s="139">
        <v>2.37</v>
      </c>
      <c r="H104" s="140">
        <f t="shared" si="21"/>
        <v>3.94</v>
      </c>
    </row>
    <row r="105" spans="1:8" s="2" customFormat="1" ht="14.7" customHeight="1" thickBot="1" x14ac:dyDescent="0.6">
      <c r="A105" s="117" t="s">
        <v>10</v>
      </c>
      <c r="B105" s="130">
        <v>15.06</v>
      </c>
      <c r="C105" s="139">
        <v>9.7899999999999991</v>
      </c>
      <c r="D105" s="139">
        <v>11.3</v>
      </c>
      <c r="E105" s="139">
        <v>13.55</v>
      </c>
      <c r="F105" s="139">
        <v>15.96</v>
      </c>
      <c r="G105" s="139">
        <v>2.2599999999999998</v>
      </c>
      <c r="H105" s="140">
        <f t="shared" si="21"/>
        <v>3.77</v>
      </c>
    </row>
    <row r="106" spans="1:8" s="2" customFormat="1" ht="14.7" customHeight="1" thickBot="1" x14ac:dyDescent="0.6">
      <c r="A106" s="117" t="s">
        <v>9</v>
      </c>
      <c r="B106" s="130">
        <v>14.43</v>
      </c>
      <c r="C106" s="139">
        <v>9.3800000000000008</v>
      </c>
      <c r="D106" s="139">
        <v>10.82</v>
      </c>
      <c r="E106" s="139">
        <v>12.99</v>
      </c>
      <c r="F106" s="139">
        <v>15.3</v>
      </c>
      <c r="G106" s="139">
        <v>2.16</v>
      </c>
      <c r="H106" s="140">
        <f t="shared" si="21"/>
        <v>3.61</v>
      </c>
    </row>
    <row r="107" spans="1:8" s="2" customFormat="1" ht="14.7" customHeight="1" thickBot="1" x14ac:dyDescent="0.6">
      <c r="A107" s="117" t="s">
        <v>76</v>
      </c>
      <c r="B107" s="130">
        <v>13.85</v>
      </c>
      <c r="C107" s="139">
        <v>9</v>
      </c>
      <c r="D107" s="139">
        <v>10.39</v>
      </c>
      <c r="E107" s="139">
        <v>12.47</v>
      </c>
      <c r="F107" s="139">
        <v>14.68</v>
      </c>
      <c r="G107" s="139">
        <v>2.08</v>
      </c>
      <c r="H107" s="140">
        <f t="shared" si="21"/>
        <v>3.46</v>
      </c>
    </row>
    <row r="108" spans="1:8" s="2" customFormat="1" ht="14.7" customHeight="1" thickBot="1" x14ac:dyDescent="0.6">
      <c r="A108" s="118" t="s">
        <v>7</v>
      </c>
      <c r="B108" s="130">
        <v>13.49</v>
      </c>
      <c r="C108" s="139">
        <v>8.77</v>
      </c>
      <c r="D108" s="139">
        <v>10.119999999999999</v>
      </c>
      <c r="E108" s="139">
        <v>12.14</v>
      </c>
      <c r="F108" s="139">
        <v>14.3</v>
      </c>
      <c r="G108" s="139">
        <v>2.02</v>
      </c>
      <c r="H108" s="140">
        <f t="shared" si="21"/>
        <v>3.37</v>
      </c>
    </row>
    <row r="109" spans="1:8" s="2" customFormat="1" ht="14.7" customHeight="1" thickBot="1" x14ac:dyDescent="0.6">
      <c r="A109" s="117" t="s">
        <v>8</v>
      </c>
      <c r="B109" s="130">
        <v>10.98</v>
      </c>
      <c r="C109" s="139">
        <v>7.14</v>
      </c>
      <c r="D109" s="139">
        <v>8.24</v>
      </c>
      <c r="E109" s="139">
        <v>9.8800000000000008</v>
      </c>
      <c r="F109" s="139">
        <v>11.64</v>
      </c>
      <c r="G109" s="139">
        <v>1.65</v>
      </c>
      <c r="H109" s="140">
        <f t="shared" si="21"/>
        <v>2.75</v>
      </c>
    </row>
    <row r="110" spans="1:8" s="2" customFormat="1" ht="14.4" customHeight="1" x14ac:dyDescent="0.55000000000000004"/>
  </sheetData>
  <mergeCells count="12">
    <mergeCell ref="F2:H2"/>
    <mergeCell ref="A60:A61"/>
    <mergeCell ref="B60:B61"/>
    <mergeCell ref="G60:G61"/>
    <mergeCell ref="A2:A3"/>
    <mergeCell ref="B2:B3"/>
    <mergeCell ref="A39:A40"/>
    <mergeCell ref="B39:B40"/>
    <mergeCell ref="F39:H39"/>
    <mergeCell ref="A24:A25"/>
    <mergeCell ref="B24:B25"/>
    <mergeCell ref="F24:H2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Mein Geld</vt:lpstr>
      <vt:lpstr>OF</vt:lpstr>
      <vt:lpstr>Anlagen A-E</vt:lpstr>
      <vt:lpstr>Anlage G</vt:lpstr>
      <vt:lpstr>Entgeltgruppen</vt:lpstr>
      <vt:lpstr>West_oder_Ost?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michel</dc:creator>
  <cp:lastModifiedBy>tobias michel</cp:lastModifiedBy>
  <cp:lastPrinted>2018-04-08T15:28:16Z</cp:lastPrinted>
  <dcterms:created xsi:type="dcterms:W3CDTF">2017-06-10T19:43:07Z</dcterms:created>
  <dcterms:modified xsi:type="dcterms:W3CDTF">2018-04-09T18:00:33Z</dcterms:modified>
</cp:coreProperties>
</file>